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E:\DAS\2023\SITE\DATE PUBLICATE\SJRPMD\DESPRE NOI\BUGET\17.07.2023\"/>
    </mc:Choice>
  </mc:AlternateContent>
  <xr:revisionPtr revIDLastSave="0" documentId="8_{62C06D04-6AD7-478A-A9CB-A2DAEA4C80A9}" xr6:coauthVersionLast="47" xr6:coauthVersionMax="47" xr10:uidLastSave="{00000000-0000-0000-0000-000000000000}"/>
  <bookViews>
    <workbookView xWindow="-120" yWindow="-120" windowWidth="29040" windowHeight="15840" tabRatio="772" firstSheet="14" activeTab="15"/>
  </bookViews>
  <sheets>
    <sheet name="68.04-PERS.VARSTNICE" sheetId="1" state="hidden" r:id="rId1"/>
    <sheet name="68.05 - AP+IND+RAT" sheetId="8" state="hidden" r:id="rId2"/>
    <sheet name="68.06 centralizat" sheetId="2" state="hidden" r:id="rId3"/>
    <sheet name="ASTRA" sheetId="27" state="hidden" r:id="rId4"/>
    <sheet name="VIOLE. DOM" sheetId="28" state="hidden" r:id="rId5"/>
    <sheet name="Copii-Carierei" sheetId="30" state="hidden" r:id="rId6"/>
    <sheet name="68.12 CENTRALIZATOR" sheetId="23" state="hidden" r:id="rId7"/>
    <sheet name="68.12 SF.NICOLAE" sheetId="20" state="hidden" r:id="rId8"/>
    <sheet name="CENTR. DE RECUP.MED." sheetId="22" state="hidden" r:id="rId9"/>
    <sheet name="68.15.01-AJ SOC" sheetId="6" state="hidden" r:id="rId10"/>
    <sheet name="68.15.02-CANTINA" sheetId="13" state="hidden" r:id="rId11"/>
    <sheet name="68.50.50 rest DAS+CPFA" sheetId="11" state="hidden" r:id="rId12"/>
    <sheet name="68.50.50.01-rest dss" sheetId="7" state="hidden" r:id="rId13"/>
    <sheet name="CPFA" sheetId="3" state="hidden" r:id="rId14"/>
    <sheet name="cumulat 6802" sheetId="12" r:id="rId15"/>
    <sheet name="personal medical 66.02" sheetId="14" r:id="rId16"/>
    <sheet name="SAMUI" sheetId="24" state="hidden" r:id="rId17"/>
    <sheet name="AMC" sheetId="25" state="hidden" r:id="rId18"/>
    <sheet name="CRP" sheetId="26" state="hidden" r:id="rId19"/>
    <sheet name="65 Invățământ " sheetId="31" state="hidden" r:id="rId20"/>
  </sheets>
  <definedNames>
    <definedName name="_xlnm.Print_Area" localSheetId="19">'65 Invățământ '!$A$1:$N$83</definedName>
    <definedName name="_xlnm.Print_Area" localSheetId="0">'68.04-PERS.VARSTNICE'!$A$1:$L$143</definedName>
    <definedName name="_xlnm.Print_Area" localSheetId="1">'68.05 - AP+IND+RAT'!$A$1:$L$142</definedName>
    <definedName name="_xlnm.Print_Area" localSheetId="2">'68.06 centralizat'!$A$1:$L$142</definedName>
    <definedName name="_xlnm.Print_Area" localSheetId="6">'68.12 CENTRALIZATOR'!$A$1:$M$142</definedName>
    <definedName name="_xlnm.Print_Area" localSheetId="7">'68.12 SF.NICOLAE'!$A$1:$L$142</definedName>
    <definedName name="_xlnm.Print_Area" localSheetId="9">'68.15.01-AJ SOC'!$A$1:$L$142</definedName>
    <definedName name="_xlnm.Print_Area" localSheetId="10">'68.15.02-CANTINA'!$A$1:$L$141</definedName>
    <definedName name="_xlnm.Print_Area" localSheetId="11">'68.50.50 rest DAS+CPFA'!$A$1:$M$143</definedName>
    <definedName name="_xlnm.Print_Area" localSheetId="12">'68.50.50.01-rest dss'!$A$1:$M$142</definedName>
    <definedName name="_xlnm.Print_Area" localSheetId="17">AMC!$A$1:$M$61</definedName>
    <definedName name="_xlnm.Print_Area" localSheetId="3">ASTRA!$A$1:$L$142</definedName>
    <definedName name="_xlnm.Print_Area" localSheetId="5">'Copii-Carierei'!$A$1:$L$142</definedName>
    <definedName name="_xlnm.Print_Area" localSheetId="13">CPFA!$A$1:$L$142</definedName>
    <definedName name="_xlnm.Print_Area" localSheetId="18">CRP!$A$1:$M$61</definedName>
    <definedName name="_xlnm.Print_Area" localSheetId="14">'cumulat 6802'!$A$1:$M$143</definedName>
    <definedName name="_xlnm.Print_Area" localSheetId="15">'personal medical 66.02'!$A$1:$M$90</definedName>
    <definedName name="_xlnm.Print_Area" localSheetId="16">SAMUI!$A$1:$M$61</definedName>
    <definedName name="_xlnm.Print_Area" localSheetId="4">'VIOLE. DOM'!$A$1:$L$142</definedName>
  </definedNames>
  <calcPr calcId="191029"/>
</workbook>
</file>

<file path=xl/calcChain.xml><?xml version="1.0" encoding="utf-8"?>
<calcChain xmlns="http://schemas.openxmlformats.org/spreadsheetml/2006/main">
  <c r="L126" i="12" l="1"/>
  <c r="K126" i="12"/>
  <c r="J126" i="12"/>
  <c r="L34" i="23"/>
  <c r="L35" i="23"/>
  <c r="L36" i="23"/>
  <c r="L37" i="23"/>
  <c r="L38" i="23"/>
  <c r="L39" i="23"/>
  <c r="L40" i="23"/>
  <c r="L41" i="23"/>
  <c r="L42" i="23"/>
  <c r="L43" i="23"/>
  <c r="L44" i="23"/>
  <c r="L45" i="23"/>
  <c r="L46" i="23"/>
  <c r="L47" i="23"/>
  <c r="L48" i="23"/>
  <c r="L49" i="23"/>
  <c r="L50" i="23"/>
  <c r="L51" i="23"/>
  <c r="L52" i="23"/>
  <c r="L53" i="23"/>
  <c r="L54" i="23"/>
  <c r="L55" i="23"/>
  <c r="L56" i="23"/>
  <c r="L57" i="23"/>
  <c r="L58" i="23"/>
  <c r="L59" i="23"/>
  <c r="L60" i="23"/>
  <c r="L61" i="23"/>
  <c r="L62" i="23"/>
  <c r="L63" i="23"/>
  <c r="L64" i="23"/>
  <c r="L65" i="23"/>
  <c r="L66" i="23"/>
  <c r="L67" i="23"/>
  <c r="L68" i="23"/>
  <c r="L69" i="23"/>
  <c r="L70" i="23"/>
  <c r="L71" i="23"/>
  <c r="L72" i="23"/>
  <c r="L73" i="23"/>
  <c r="L74" i="23"/>
  <c r="L75" i="23"/>
  <c r="L76" i="23"/>
  <c r="L77" i="23"/>
  <c r="L78" i="23"/>
  <c r="L79" i="23"/>
  <c r="L80" i="23"/>
  <c r="L81" i="23"/>
  <c r="L82" i="23"/>
  <c r="L83" i="23"/>
  <c r="L84" i="23"/>
  <c r="L85" i="23"/>
  <c r="L86" i="23"/>
  <c r="L87" i="23"/>
  <c r="L88" i="23"/>
  <c r="L89" i="23"/>
  <c r="L90" i="23"/>
  <c r="L91" i="23"/>
  <c r="L92" i="23"/>
  <c r="L93" i="23"/>
  <c r="L94" i="23"/>
  <c r="L95" i="23"/>
  <c r="L96" i="23"/>
  <c r="L97" i="23"/>
  <c r="L98" i="23"/>
  <c r="L99" i="23"/>
  <c r="L100" i="23"/>
  <c r="L101" i="23"/>
  <c r="L102" i="23"/>
  <c r="L103" i="23"/>
  <c r="L104" i="23"/>
  <c r="L105" i="23"/>
  <c r="L106" i="23"/>
  <c r="L107" i="23"/>
  <c r="L108" i="23"/>
  <c r="L109" i="23"/>
  <c r="L110" i="23"/>
  <c r="L111" i="23"/>
  <c r="L112" i="23"/>
  <c r="L113" i="23"/>
  <c r="L114" i="23"/>
  <c r="L115" i="23"/>
  <c r="L116" i="23"/>
  <c r="L117" i="23"/>
  <c r="L118" i="23"/>
  <c r="L119" i="23"/>
  <c r="L120" i="23"/>
  <c r="L121" i="23"/>
  <c r="L122" i="23"/>
  <c r="L123" i="23"/>
  <c r="L124" i="23"/>
  <c r="L125" i="23"/>
  <c r="L126" i="23"/>
  <c r="L127" i="23"/>
  <c r="L128" i="23"/>
  <c r="L129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K50" i="23"/>
  <c r="K51" i="23"/>
  <c r="K52" i="23"/>
  <c r="K53" i="23"/>
  <c r="K54" i="23"/>
  <c r="K55" i="23"/>
  <c r="K56" i="23"/>
  <c r="K57" i="23"/>
  <c r="K58" i="23"/>
  <c r="K59" i="23"/>
  <c r="K60" i="23"/>
  <c r="K61" i="23"/>
  <c r="K62" i="23"/>
  <c r="K63" i="23"/>
  <c r="K64" i="23"/>
  <c r="K65" i="23"/>
  <c r="K66" i="23"/>
  <c r="K67" i="23"/>
  <c r="K68" i="23"/>
  <c r="K69" i="23"/>
  <c r="K70" i="23"/>
  <c r="K71" i="23"/>
  <c r="K72" i="23"/>
  <c r="K73" i="23"/>
  <c r="K74" i="23"/>
  <c r="K75" i="23"/>
  <c r="K76" i="23"/>
  <c r="K77" i="23"/>
  <c r="K78" i="23"/>
  <c r="K79" i="23"/>
  <c r="K80" i="23"/>
  <c r="K81" i="23"/>
  <c r="K82" i="23"/>
  <c r="K83" i="23"/>
  <c r="K84" i="23"/>
  <c r="K85" i="23"/>
  <c r="K86" i="23"/>
  <c r="K87" i="23"/>
  <c r="K88" i="23"/>
  <c r="K89" i="23"/>
  <c r="K90" i="23"/>
  <c r="K91" i="23"/>
  <c r="K92" i="23"/>
  <c r="K93" i="23"/>
  <c r="K94" i="23"/>
  <c r="K95" i="23"/>
  <c r="K96" i="23"/>
  <c r="K97" i="23"/>
  <c r="K98" i="23"/>
  <c r="K99" i="23"/>
  <c r="K100" i="23"/>
  <c r="K101" i="23"/>
  <c r="K102" i="23"/>
  <c r="K103" i="23"/>
  <c r="K104" i="23"/>
  <c r="K105" i="23"/>
  <c r="K106" i="23"/>
  <c r="K107" i="23"/>
  <c r="K108" i="23"/>
  <c r="K109" i="23"/>
  <c r="K110" i="23"/>
  <c r="K111" i="23"/>
  <c r="K112" i="23"/>
  <c r="K113" i="23"/>
  <c r="K114" i="23"/>
  <c r="K115" i="23"/>
  <c r="K116" i="23"/>
  <c r="K117" i="23"/>
  <c r="K118" i="23"/>
  <c r="K119" i="23"/>
  <c r="K120" i="23"/>
  <c r="K121" i="23"/>
  <c r="K122" i="23"/>
  <c r="K123" i="23"/>
  <c r="K124" i="23"/>
  <c r="K125" i="23"/>
  <c r="K126" i="23"/>
  <c r="K127" i="23"/>
  <c r="K128" i="23"/>
  <c r="J34" i="23"/>
  <c r="J35" i="23"/>
  <c r="J36" i="23"/>
  <c r="J37" i="23"/>
  <c r="J38" i="23"/>
  <c r="J39" i="23"/>
  <c r="J40" i="23"/>
  <c r="J41" i="23"/>
  <c r="J42" i="23"/>
  <c r="J43" i="23"/>
  <c r="J44" i="23"/>
  <c r="J45" i="23"/>
  <c r="J46" i="23"/>
  <c r="J47" i="23"/>
  <c r="J48" i="23"/>
  <c r="J49" i="23"/>
  <c r="J50" i="23"/>
  <c r="J51" i="23"/>
  <c r="J52" i="23"/>
  <c r="J53" i="23"/>
  <c r="J54" i="23"/>
  <c r="J55" i="23"/>
  <c r="J56" i="23"/>
  <c r="J57" i="23"/>
  <c r="J58" i="23"/>
  <c r="J59" i="23"/>
  <c r="J60" i="23"/>
  <c r="J61" i="23"/>
  <c r="J62" i="23"/>
  <c r="J63" i="23"/>
  <c r="J64" i="23"/>
  <c r="J65" i="23"/>
  <c r="J66" i="23"/>
  <c r="J67" i="23"/>
  <c r="J68" i="23"/>
  <c r="J69" i="23"/>
  <c r="J70" i="23"/>
  <c r="J71" i="23"/>
  <c r="J72" i="23"/>
  <c r="J73" i="23"/>
  <c r="J74" i="23"/>
  <c r="J75" i="23"/>
  <c r="J76" i="23"/>
  <c r="J77" i="23"/>
  <c r="J78" i="23"/>
  <c r="J79" i="23"/>
  <c r="J80" i="23"/>
  <c r="J81" i="23"/>
  <c r="J82" i="23"/>
  <c r="J83" i="23"/>
  <c r="J84" i="23"/>
  <c r="J85" i="23"/>
  <c r="J86" i="23"/>
  <c r="J87" i="23"/>
  <c r="J88" i="23"/>
  <c r="J89" i="23"/>
  <c r="J90" i="23"/>
  <c r="J91" i="23"/>
  <c r="J92" i="23"/>
  <c r="J93" i="23"/>
  <c r="J94" i="23"/>
  <c r="J95" i="23"/>
  <c r="J96" i="23"/>
  <c r="J97" i="23"/>
  <c r="J98" i="23"/>
  <c r="J99" i="23"/>
  <c r="J100" i="23"/>
  <c r="J101" i="23"/>
  <c r="J102" i="23"/>
  <c r="J103" i="23"/>
  <c r="J104" i="23"/>
  <c r="J105" i="23"/>
  <c r="J106" i="23"/>
  <c r="J107" i="23"/>
  <c r="J108" i="23"/>
  <c r="J109" i="23"/>
  <c r="J110" i="23"/>
  <c r="J111" i="23"/>
  <c r="J112" i="23"/>
  <c r="J113" i="23"/>
  <c r="J114" i="23"/>
  <c r="J115" i="23"/>
  <c r="J116" i="23"/>
  <c r="J117" i="23"/>
  <c r="J118" i="23"/>
  <c r="J119" i="23"/>
  <c r="J120" i="23"/>
  <c r="J121" i="23"/>
  <c r="J122" i="23"/>
  <c r="J123" i="23"/>
  <c r="J124" i="23"/>
  <c r="J125" i="23"/>
  <c r="J126" i="23"/>
  <c r="J127" i="23"/>
  <c r="J128" i="23"/>
  <c r="J129" i="23"/>
  <c r="D129" i="23"/>
  <c r="D127" i="23"/>
  <c r="D127" i="12" s="1"/>
  <c r="D116" i="20"/>
  <c r="D116" i="23" s="1"/>
  <c r="H126" i="20"/>
  <c r="D126" i="20"/>
  <c r="D126" i="23" s="1"/>
  <c r="E127" i="20"/>
  <c r="E127" i="23" s="1"/>
  <c r="D133" i="7"/>
  <c r="G133" i="7"/>
  <c r="G109" i="7"/>
  <c r="G17" i="24"/>
  <c r="G15" i="24" s="1"/>
  <c r="G16" i="24"/>
  <c r="L131" i="11"/>
  <c r="L133" i="11"/>
  <c r="L134" i="11"/>
  <c r="L135" i="11"/>
  <c r="L136" i="11"/>
  <c r="L137" i="11"/>
  <c r="K134" i="11"/>
  <c r="K135" i="11"/>
  <c r="K136" i="11"/>
  <c r="K137" i="11"/>
  <c r="J133" i="11"/>
  <c r="J134" i="11"/>
  <c r="J135" i="11"/>
  <c r="J136" i="11"/>
  <c r="J137" i="11"/>
  <c r="L132" i="7"/>
  <c r="L132" i="11" s="1"/>
  <c r="J131" i="7"/>
  <c r="J130" i="7" s="1"/>
  <c r="K133" i="7"/>
  <c r="K133" i="11" s="1"/>
  <c r="J133" i="7"/>
  <c r="J132" i="7" s="1"/>
  <c r="J132" i="11" s="1"/>
  <c r="K131" i="7"/>
  <c r="K130" i="7" s="1"/>
  <c r="D136" i="7"/>
  <c r="D134" i="7"/>
  <c r="D132" i="7" s="1"/>
  <c r="L130" i="7"/>
  <c r="L116" i="7" s="1"/>
  <c r="I16" i="26"/>
  <c r="I21" i="3"/>
  <c r="H21" i="3"/>
  <c r="I17" i="3"/>
  <c r="H17" i="3"/>
  <c r="I16" i="3"/>
  <c r="H16" i="3"/>
  <c r="I21" i="7"/>
  <c r="H21" i="7"/>
  <c r="I17" i="7"/>
  <c r="H17" i="7"/>
  <c r="I16" i="7"/>
  <c r="H16" i="7"/>
  <c r="I21" i="28"/>
  <c r="H21" i="28"/>
  <c r="I17" i="28"/>
  <c r="I17" i="2" s="1"/>
  <c r="H17" i="28"/>
  <c r="H17" i="2" s="1"/>
  <c r="I16" i="28"/>
  <c r="H16" i="28"/>
  <c r="H23" i="30"/>
  <c r="I21" i="30"/>
  <c r="H21" i="30"/>
  <c r="I17" i="30"/>
  <c r="H17" i="30"/>
  <c r="I16" i="30"/>
  <c r="I16" i="2" s="1"/>
  <c r="H16" i="30"/>
  <c r="I16" i="1"/>
  <c r="I27" i="26"/>
  <c r="H27" i="26"/>
  <c r="G27" i="26"/>
  <c r="H25" i="26"/>
  <c r="G25" i="26"/>
  <c r="E25" i="26" s="1"/>
  <c r="I22" i="26"/>
  <c r="H22" i="26"/>
  <c r="G22" i="26"/>
  <c r="I18" i="26"/>
  <c r="H18" i="26"/>
  <c r="H15" i="26" s="1"/>
  <c r="G18" i="26"/>
  <c r="I17" i="26"/>
  <c r="H17" i="26"/>
  <c r="G17" i="26"/>
  <c r="H16" i="26"/>
  <c r="G16" i="26"/>
  <c r="G64" i="3"/>
  <c r="G66" i="3"/>
  <c r="G79" i="7"/>
  <c r="G66" i="7"/>
  <c r="G56" i="7"/>
  <c r="G53" i="7"/>
  <c r="E53" i="7" s="1"/>
  <c r="G43" i="7"/>
  <c r="G42" i="7"/>
  <c r="G66" i="20"/>
  <c r="G66" i="23" s="1"/>
  <c r="G43" i="20"/>
  <c r="G66" i="28"/>
  <c r="G42" i="28"/>
  <c r="G66" i="27"/>
  <c r="G66" i="2" s="1"/>
  <c r="G66" i="1"/>
  <c r="G42" i="1"/>
  <c r="G25" i="24"/>
  <c r="I127" i="11"/>
  <c r="I128" i="11"/>
  <c r="I129" i="11"/>
  <c r="H127" i="11"/>
  <c r="H128" i="11"/>
  <c r="H129" i="11"/>
  <c r="G127" i="11"/>
  <c r="G128" i="11"/>
  <c r="G129" i="11"/>
  <c r="G129" i="12" s="1"/>
  <c r="F127" i="11"/>
  <c r="F128" i="11"/>
  <c r="F129" i="11"/>
  <c r="D127" i="11"/>
  <c r="D128" i="11"/>
  <c r="D128" i="12"/>
  <c r="D129" i="11"/>
  <c r="D122" i="11"/>
  <c r="D122" i="12"/>
  <c r="D123" i="11"/>
  <c r="D124" i="11"/>
  <c r="D124" i="12"/>
  <c r="D125" i="11"/>
  <c r="E122" i="11"/>
  <c r="F122" i="11"/>
  <c r="F123" i="11"/>
  <c r="F124" i="11"/>
  <c r="F125" i="11"/>
  <c r="G122" i="11"/>
  <c r="G124" i="11"/>
  <c r="G125" i="11"/>
  <c r="D126" i="7"/>
  <c r="E129" i="3"/>
  <c r="E128" i="3"/>
  <c r="E128" i="11"/>
  <c r="E127" i="3"/>
  <c r="I126" i="3"/>
  <c r="I126" i="11"/>
  <c r="H126" i="3"/>
  <c r="G126" i="3"/>
  <c r="F126" i="3"/>
  <c r="E126" i="3"/>
  <c r="E129" i="7"/>
  <c r="E129" i="11" s="1"/>
  <c r="E128" i="7"/>
  <c r="E127" i="7"/>
  <c r="E127" i="11"/>
  <c r="I126" i="7"/>
  <c r="H126" i="7"/>
  <c r="H126" i="11"/>
  <c r="G126" i="7"/>
  <c r="G126" i="11" s="1"/>
  <c r="F126" i="7"/>
  <c r="F126" i="11"/>
  <c r="E129" i="13"/>
  <c r="E126" i="13" s="1"/>
  <c r="E128" i="13"/>
  <c r="E127" i="13"/>
  <c r="I126" i="13"/>
  <c r="H126" i="13"/>
  <c r="G126" i="13"/>
  <c r="F126" i="13"/>
  <c r="E129" i="6"/>
  <c r="E128" i="6"/>
  <c r="E127" i="6"/>
  <c r="I126" i="6"/>
  <c r="H126" i="6"/>
  <c r="G126" i="6"/>
  <c r="F126" i="6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4" i="23"/>
  <c r="I95" i="23"/>
  <c r="I96" i="23"/>
  <c r="I97" i="23"/>
  <c r="I98" i="23"/>
  <c r="I99" i="23"/>
  <c r="I100" i="23"/>
  <c r="I101" i="23"/>
  <c r="I102" i="23"/>
  <c r="I103" i="23"/>
  <c r="I104" i="23"/>
  <c r="I106" i="23"/>
  <c r="I107" i="23"/>
  <c r="I108" i="23"/>
  <c r="I109" i="23"/>
  <c r="I111" i="23"/>
  <c r="I112" i="23"/>
  <c r="I113" i="23"/>
  <c r="I114" i="23"/>
  <c r="I115" i="23"/>
  <c r="I117" i="23"/>
  <c r="I118" i="23"/>
  <c r="I119" i="23"/>
  <c r="I120" i="23"/>
  <c r="I121" i="23"/>
  <c r="I122" i="23"/>
  <c r="I123" i="23"/>
  <c r="I124" i="23"/>
  <c r="I125" i="23"/>
  <c r="I127" i="23"/>
  <c r="I128" i="23"/>
  <c r="I129" i="23"/>
  <c r="I133" i="23"/>
  <c r="I134" i="23"/>
  <c r="I135" i="23"/>
  <c r="I136" i="23"/>
  <c r="I137" i="23"/>
  <c r="H76" i="23"/>
  <c r="H78" i="23"/>
  <c r="H79" i="23"/>
  <c r="H80" i="23"/>
  <c r="H81" i="23"/>
  <c r="H82" i="23"/>
  <c r="H83" i="23"/>
  <c r="H84" i="23"/>
  <c r="H85" i="23"/>
  <c r="H86" i="23"/>
  <c r="H87" i="23"/>
  <c r="H88" i="23"/>
  <c r="H89" i="23"/>
  <c r="H90" i="23"/>
  <c r="H94" i="23"/>
  <c r="H95" i="23"/>
  <c r="H96" i="23"/>
  <c r="H97" i="23"/>
  <c r="H98" i="23"/>
  <c r="H99" i="23"/>
  <c r="H100" i="23"/>
  <c r="H101" i="23"/>
  <c r="H102" i="23"/>
  <c r="H103" i="23"/>
  <c r="H104" i="23"/>
  <c r="H106" i="23"/>
  <c r="H107" i="23"/>
  <c r="H108" i="23"/>
  <c r="H109" i="23"/>
  <c r="H111" i="23"/>
  <c r="H112" i="23"/>
  <c r="H113" i="23"/>
  <c r="H114" i="23"/>
  <c r="H115" i="23"/>
  <c r="H117" i="23"/>
  <c r="H118" i="23"/>
  <c r="H119" i="23"/>
  <c r="H120" i="23"/>
  <c r="H121" i="23"/>
  <c r="H122" i="23"/>
  <c r="H123" i="23"/>
  <c r="H124" i="23"/>
  <c r="H125" i="23"/>
  <c r="H127" i="23"/>
  <c r="H128" i="23"/>
  <c r="H129" i="23"/>
  <c r="H133" i="23"/>
  <c r="H134" i="23"/>
  <c r="H135" i="23"/>
  <c r="H136" i="23"/>
  <c r="H137" i="23"/>
  <c r="G67" i="23"/>
  <c r="G69" i="23"/>
  <c r="G70" i="23"/>
  <c r="G71" i="23"/>
  <c r="G72" i="23"/>
  <c r="G73" i="23"/>
  <c r="G74" i="23"/>
  <c r="G76" i="23"/>
  <c r="G78" i="23"/>
  <c r="G79" i="23"/>
  <c r="G80" i="23"/>
  <c r="G81" i="23"/>
  <c r="G82" i="23"/>
  <c r="G83" i="23"/>
  <c r="G84" i="23"/>
  <c r="G85" i="23"/>
  <c r="G86" i="23"/>
  <c r="G87" i="23"/>
  <c r="G88" i="23"/>
  <c r="G89" i="23"/>
  <c r="G90" i="23"/>
  <c r="G94" i="23"/>
  <c r="G95" i="23"/>
  <c r="G96" i="23"/>
  <c r="G97" i="23"/>
  <c r="G98" i="23"/>
  <c r="G99" i="23"/>
  <c r="G100" i="23"/>
  <c r="G101" i="23"/>
  <c r="G102" i="23"/>
  <c r="G103" i="23"/>
  <c r="G104" i="23"/>
  <c r="G106" i="23"/>
  <c r="G107" i="23"/>
  <c r="G108" i="23"/>
  <c r="G109" i="23"/>
  <c r="G111" i="23"/>
  <c r="G112" i="23"/>
  <c r="G113" i="23"/>
  <c r="G114" i="23"/>
  <c r="G115" i="23"/>
  <c r="G117" i="23"/>
  <c r="G118" i="23"/>
  <c r="G119" i="23"/>
  <c r="G120" i="23"/>
  <c r="G121" i="23"/>
  <c r="G122" i="23"/>
  <c r="G123" i="23"/>
  <c r="G124" i="23"/>
  <c r="G125" i="23"/>
  <c r="G125" i="12"/>
  <c r="G127" i="23"/>
  <c r="G128" i="23"/>
  <c r="G129" i="23"/>
  <c r="G133" i="23"/>
  <c r="G134" i="23"/>
  <c r="G135" i="23"/>
  <c r="G136" i="23"/>
  <c r="G137" i="23"/>
  <c r="G44" i="23"/>
  <c r="G45" i="23"/>
  <c r="G47" i="23"/>
  <c r="G48" i="23"/>
  <c r="G50" i="23"/>
  <c r="G51" i="23"/>
  <c r="G53" i="23"/>
  <c r="G54" i="23"/>
  <c r="G55" i="23"/>
  <c r="G56" i="23"/>
  <c r="G57" i="23"/>
  <c r="G59" i="23"/>
  <c r="G60" i="23"/>
  <c r="G61" i="23"/>
  <c r="G62" i="23"/>
  <c r="G64" i="23"/>
  <c r="G65" i="23"/>
  <c r="F50" i="23"/>
  <c r="F51" i="23"/>
  <c r="F53" i="23"/>
  <c r="F54" i="23"/>
  <c r="F55" i="23"/>
  <c r="F56" i="23"/>
  <c r="F57" i="23"/>
  <c r="F59" i="23"/>
  <c r="F60" i="23"/>
  <c r="F61" i="23"/>
  <c r="F62" i="23"/>
  <c r="F64" i="23"/>
  <c r="F65" i="23"/>
  <c r="F66" i="23"/>
  <c r="F67" i="23"/>
  <c r="F69" i="23"/>
  <c r="F70" i="23"/>
  <c r="F71" i="23"/>
  <c r="F72" i="23"/>
  <c r="F73" i="23"/>
  <c r="F74" i="23"/>
  <c r="F76" i="23"/>
  <c r="F78" i="23"/>
  <c r="F79" i="23"/>
  <c r="F80" i="23"/>
  <c r="F81" i="23"/>
  <c r="F82" i="23"/>
  <c r="F83" i="23"/>
  <c r="F84" i="23"/>
  <c r="F85" i="23"/>
  <c r="F86" i="23"/>
  <c r="F87" i="23"/>
  <c r="F88" i="23"/>
  <c r="F89" i="23"/>
  <c r="F90" i="23"/>
  <c r="F94" i="23"/>
  <c r="F95" i="23"/>
  <c r="F96" i="23"/>
  <c r="F97" i="23"/>
  <c r="F98" i="23"/>
  <c r="F99" i="23"/>
  <c r="F100" i="23"/>
  <c r="F101" i="23"/>
  <c r="F102" i="23"/>
  <c r="F103" i="23"/>
  <c r="F104" i="23"/>
  <c r="F106" i="23"/>
  <c r="F107" i="23"/>
  <c r="F108" i="23"/>
  <c r="F109" i="23"/>
  <c r="F111" i="23"/>
  <c r="F112" i="23"/>
  <c r="F113" i="23"/>
  <c r="F114" i="23"/>
  <c r="F115" i="23"/>
  <c r="F117" i="23"/>
  <c r="F118" i="23"/>
  <c r="F119" i="23"/>
  <c r="F120" i="23"/>
  <c r="F121" i="23"/>
  <c r="F122" i="23"/>
  <c r="F122" i="12" s="1"/>
  <c r="F123" i="23"/>
  <c r="F124" i="23"/>
  <c r="F124" i="12"/>
  <c r="F125" i="23"/>
  <c r="F127" i="23"/>
  <c r="F128" i="23"/>
  <c r="F129" i="23"/>
  <c r="F129" i="12" s="1"/>
  <c r="F133" i="23"/>
  <c r="F134" i="23"/>
  <c r="F135" i="23"/>
  <c r="F136" i="23"/>
  <c r="F137" i="23"/>
  <c r="F36" i="23"/>
  <c r="F37" i="23"/>
  <c r="F38" i="23"/>
  <c r="F40" i="23"/>
  <c r="F41" i="23"/>
  <c r="F42" i="23"/>
  <c r="F43" i="23"/>
  <c r="F44" i="23"/>
  <c r="F45" i="23"/>
  <c r="F47" i="23"/>
  <c r="F48" i="23"/>
  <c r="E48" i="23"/>
  <c r="E51" i="23"/>
  <c r="E55" i="23"/>
  <c r="E56" i="23"/>
  <c r="E59" i="23"/>
  <c r="E65" i="23"/>
  <c r="E69" i="23"/>
  <c r="E70" i="23"/>
  <c r="E71" i="23"/>
  <c r="E72" i="23"/>
  <c r="E73" i="23"/>
  <c r="E74" i="23"/>
  <c r="E78" i="23"/>
  <c r="E80" i="23"/>
  <c r="E81" i="23"/>
  <c r="E82" i="23"/>
  <c r="E83" i="23"/>
  <c r="E84" i="23"/>
  <c r="E85" i="23"/>
  <c r="E86" i="23"/>
  <c r="E87" i="23"/>
  <c r="E88" i="23"/>
  <c r="E89" i="23"/>
  <c r="E90" i="23"/>
  <c r="E94" i="23"/>
  <c r="E95" i="23"/>
  <c r="E96" i="23"/>
  <c r="E97" i="23"/>
  <c r="E98" i="23"/>
  <c r="E99" i="23"/>
  <c r="E100" i="23"/>
  <c r="E101" i="23"/>
  <c r="E102" i="23"/>
  <c r="E103" i="23"/>
  <c r="E104" i="23"/>
  <c r="E106" i="23"/>
  <c r="E107" i="23"/>
  <c r="E108" i="23"/>
  <c r="E109" i="23"/>
  <c r="E111" i="23"/>
  <c r="E112" i="23"/>
  <c r="E113" i="23"/>
  <c r="E114" i="23"/>
  <c r="E117" i="23"/>
  <c r="E118" i="23"/>
  <c r="E119" i="23"/>
  <c r="E120" i="23"/>
  <c r="E121" i="23"/>
  <c r="E122" i="23"/>
  <c r="E122" i="12" s="1"/>
  <c r="E123" i="23"/>
  <c r="E124" i="23"/>
  <c r="E125" i="23"/>
  <c r="E133" i="23"/>
  <c r="E134" i="23"/>
  <c r="E135" i="23"/>
  <c r="E136" i="23"/>
  <c r="E137" i="23"/>
  <c r="E37" i="23"/>
  <c r="E38" i="23"/>
  <c r="E41" i="23"/>
  <c r="E44" i="23"/>
  <c r="E45" i="23"/>
  <c r="E129" i="22"/>
  <c r="E128" i="22"/>
  <c r="E128" i="23" s="1"/>
  <c r="E127" i="22"/>
  <c r="E126" i="22" s="1"/>
  <c r="I126" i="22"/>
  <c r="H126" i="22"/>
  <c r="G126" i="22"/>
  <c r="F126" i="22"/>
  <c r="F126" i="23" s="1"/>
  <c r="E129" i="20"/>
  <c r="E129" i="23"/>
  <c r="E128" i="20"/>
  <c r="I126" i="20"/>
  <c r="I126" i="23" s="1"/>
  <c r="H126" i="23"/>
  <c r="G126" i="20"/>
  <c r="G126" i="23" s="1"/>
  <c r="F126" i="20"/>
  <c r="F126" i="12"/>
  <c r="I127" i="2"/>
  <c r="I128" i="2"/>
  <c r="I129" i="2"/>
  <c r="H127" i="2"/>
  <c r="H128" i="2"/>
  <c r="H129" i="2"/>
  <c r="G127" i="2"/>
  <c r="G128" i="2"/>
  <c r="G129" i="2"/>
  <c r="F127" i="2"/>
  <c r="F128" i="2"/>
  <c r="F128" i="12" s="1"/>
  <c r="F129" i="2"/>
  <c r="D116" i="2"/>
  <c r="E129" i="30"/>
  <c r="E128" i="30"/>
  <c r="E127" i="30"/>
  <c r="E126" i="30" s="1"/>
  <c r="I126" i="30"/>
  <c r="H126" i="30"/>
  <c r="G126" i="30"/>
  <c r="F126" i="30"/>
  <c r="E129" i="28"/>
  <c r="E128" i="28"/>
  <c r="E128" i="2" s="1"/>
  <c r="E127" i="28"/>
  <c r="E126" i="28" s="1"/>
  <c r="I126" i="28"/>
  <c r="H126" i="28"/>
  <c r="H126" i="2"/>
  <c r="G126" i="28"/>
  <c r="F126" i="28"/>
  <c r="F126" i="2"/>
  <c r="E129" i="27"/>
  <c r="E129" i="2" s="1"/>
  <c r="E129" i="12" s="1"/>
  <c r="E128" i="27"/>
  <c r="E127" i="27"/>
  <c r="I126" i="27"/>
  <c r="I126" i="2" s="1"/>
  <c r="H126" i="27"/>
  <c r="G126" i="27"/>
  <c r="G126" i="2"/>
  <c r="F126" i="27"/>
  <c r="E129" i="8"/>
  <c r="E128" i="8"/>
  <c r="E126" i="8"/>
  <c r="E127" i="8"/>
  <c r="I126" i="8"/>
  <c r="H126" i="8"/>
  <c r="H126" i="12" s="1"/>
  <c r="G126" i="8"/>
  <c r="F126" i="8"/>
  <c r="F126" i="1"/>
  <c r="E127" i="1"/>
  <c r="E126" i="1"/>
  <c r="E128" i="1"/>
  <c r="E129" i="1"/>
  <c r="E40" i="1"/>
  <c r="E39" i="1"/>
  <c r="F15" i="1"/>
  <c r="E57" i="1"/>
  <c r="E132" i="1"/>
  <c r="F132" i="1"/>
  <c r="F131" i="1"/>
  <c r="F130" i="1"/>
  <c r="F116" i="1"/>
  <c r="G126" i="1"/>
  <c r="H126" i="1"/>
  <c r="H116" i="1"/>
  <c r="I126" i="1"/>
  <c r="E49" i="3"/>
  <c r="I17" i="24"/>
  <c r="I16" i="24"/>
  <c r="H17" i="24"/>
  <c r="I22" i="24"/>
  <c r="I18" i="24"/>
  <c r="H27" i="24"/>
  <c r="H22" i="24"/>
  <c r="H18" i="24"/>
  <c r="H16" i="24"/>
  <c r="G27" i="24"/>
  <c r="G22" i="24"/>
  <c r="G18" i="24"/>
  <c r="D133" i="11"/>
  <c r="L76" i="31"/>
  <c r="K76" i="31"/>
  <c r="K70" i="31" s="1"/>
  <c r="K13" i="31" s="1"/>
  <c r="F75" i="31"/>
  <c r="F74" i="31"/>
  <c r="F73" i="31"/>
  <c r="J72" i="31"/>
  <c r="J71" i="31" s="1"/>
  <c r="J70" i="31" s="1"/>
  <c r="I72" i="31"/>
  <c r="I71" i="31"/>
  <c r="I70" i="31" s="1"/>
  <c r="H72" i="31"/>
  <c r="H71" i="31"/>
  <c r="G72" i="31"/>
  <c r="E71" i="31"/>
  <c r="E70" i="31" s="1"/>
  <c r="D71" i="31"/>
  <c r="D70" i="31" s="1"/>
  <c r="D13" i="31" s="1"/>
  <c r="D12" i="31" s="1"/>
  <c r="D11" i="31" s="1"/>
  <c r="J54" i="31"/>
  <c r="I54" i="31"/>
  <c r="H54" i="31"/>
  <c r="G54" i="31"/>
  <c r="J50" i="31"/>
  <c r="I50" i="31"/>
  <c r="F50" i="31" s="1"/>
  <c r="H50" i="31"/>
  <c r="G50" i="31"/>
  <c r="J45" i="31"/>
  <c r="I45" i="31"/>
  <c r="H45" i="31"/>
  <c r="G45" i="31"/>
  <c r="F45" i="31"/>
  <c r="J43" i="31"/>
  <c r="I43" i="31"/>
  <c r="H43" i="31"/>
  <c r="G43" i="31"/>
  <c r="F43" i="31" s="1"/>
  <c r="J25" i="31"/>
  <c r="I25" i="31"/>
  <c r="H25" i="31"/>
  <c r="H24" i="31" s="1"/>
  <c r="G25" i="31"/>
  <c r="J24" i="31"/>
  <c r="J18" i="31"/>
  <c r="I18" i="31"/>
  <c r="H18" i="31"/>
  <c r="G18" i="31"/>
  <c r="G14" i="31" s="1"/>
  <c r="F14" i="31" s="1"/>
  <c r="J15" i="31"/>
  <c r="J14" i="31" s="1"/>
  <c r="I15" i="31"/>
  <c r="H15" i="31"/>
  <c r="H14" i="31"/>
  <c r="G15" i="31"/>
  <c r="I14" i="31"/>
  <c r="E13" i="31"/>
  <c r="E12" i="31" s="1"/>
  <c r="E11" i="31" s="1"/>
  <c r="K12" i="31"/>
  <c r="K11" i="31" s="1"/>
  <c r="E25" i="25"/>
  <c r="E19" i="25"/>
  <c r="E19" i="14" s="1"/>
  <c r="E20" i="25"/>
  <c r="E21" i="25"/>
  <c r="E22" i="25"/>
  <c r="E16" i="25"/>
  <c r="E17" i="25"/>
  <c r="F77" i="28"/>
  <c r="F75" i="28" s="1"/>
  <c r="G77" i="28"/>
  <c r="G75" i="28"/>
  <c r="H77" i="28"/>
  <c r="I77" i="28"/>
  <c r="I75" i="28"/>
  <c r="E79" i="28"/>
  <c r="F15" i="20"/>
  <c r="G15" i="20"/>
  <c r="H15" i="20"/>
  <c r="I15" i="20"/>
  <c r="F36" i="2"/>
  <c r="G36" i="2"/>
  <c r="H36" i="2"/>
  <c r="I36" i="2"/>
  <c r="E37" i="2"/>
  <c r="F37" i="2"/>
  <c r="G37" i="2"/>
  <c r="H37" i="2"/>
  <c r="I37" i="2"/>
  <c r="E38" i="2"/>
  <c r="F38" i="2"/>
  <c r="G38" i="2"/>
  <c r="H38" i="2"/>
  <c r="I38" i="2"/>
  <c r="F40" i="2"/>
  <c r="G40" i="2"/>
  <c r="H40" i="2"/>
  <c r="I40" i="2"/>
  <c r="E41" i="2"/>
  <c r="F41" i="2"/>
  <c r="G41" i="2"/>
  <c r="H41" i="2"/>
  <c r="I41" i="2"/>
  <c r="F42" i="2"/>
  <c r="G42" i="2"/>
  <c r="H42" i="2"/>
  <c r="I42" i="2"/>
  <c r="F43" i="2"/>
  <c r="G43" i="2"/>
  <c r="H43" i="2"/>
  <c r="I43" i="2"/>
  <c r="E44" i="2"/>
  <c r="F44" i="2"/>
  <c r="G44" i="2"/>
  <c r="H44" i="2"/>
  <c r="I44" i="2"/>
  <c r="E45" i="2"/>
  <c r="F45" i="2"/>
  <c r="G45" i="2"/>
  <c r="H45" i="2"/>
  <c r="I45" i="2"/>
  <c r="F47" i="2"/>
  <c r="G47" i="2"/>
  <c r="H47" i="2"/>
  <c r="I47" i="2"/>
  <c r="E48" i="2"/>
  <c r="F48" i="2"/>
  <c r="G48" i="2"/>
  <c r="H48" i="2"/>
  <c r="I48" i="2"/>
  <c r="F50" i="2"/>
  <c r="G50" i="2"/>
  <c r="H50" i="2"/>
  <c r="I50" i="2"/>
  <c r="E51" i="2"/>
  <c r="F51" i="2"/>
  <c r="G51" i="2"/>
  <c r="H51" i="2"/>
  <c r="I51" i="2"/>
  <c r="F53" i="2"/>
  <c r="G53" i="2"/>
  <c r="H53" i="2"/>
  <c r="I53" i="2"/>
  <c r="F54" i="2"/>
  <c r="G54" i="2"/>
  <c r="H54" i="2"/>
  <c r="I54" i="2"/>
  <c r="E55" i="2"/>
  <c r="F55" i="2"/>
  <c r="G55" i="2"/>
  <c r="H55" i="2"/>
  <c r="I55" i="2"/>
  <c r="E56" i="2"/>
  <c r="F56" i="2"/>
  <c r="G56" i="2"/>
  <c r="H56" i="2"/>
  <c r="I56" i="2"/>
  <c r="F59" i="2"/>
  <c r="G59" i="2"/>
  <c r="H59" i="2"/>
  <c r="I59" i="2"/>
  <c r="F60" i="2"/>
  <c r="G60" i="2"/>
  <c r="H60" i="2"/>
  <c r="I60" i="2"/>
  <c r="F61" i="2"/>
  <c r="G61" i="2"/>
  <c r="H61" i="2"/>
  <c r="I61" i="2"/>
  <c r="F62" i="2"/>
  <c r="G62" i="2"/>
  <c r="H62" i="2"/>
  <c r="I62" i="2"/>
  <c r="E64" i="2"/>
  <c r="F64" i="2"/>
  <c r="G64" i="2"/>
  <c r="H64" i="2"/>
  <c r="I64" i="2"/>
  <c r="E65" i="2"/>
  <c r="F65" i="2"/>
  <c r="G65" i="2"/>
  <c r="H65" i="2"/>
  <c r="I65" i="2"/>
  <c r="F66" i="2"/>
  <c r="H66" i="2"/>
  <c r="I66" i="2"/>
  <c r="F67" i="2"/>
  <c r="G67" i="2"/>
  <c r="H67" i="2"/>
  <c r="I67" i="2"/>
  <c r="E69" i="2"/>
  <c r="F69" i="2"/>
  <c r="G69" i="2"/>
  <c r="H69" i="2"/>
  <c r="I69" i="2"/>
  <c r="E70" i="2"/>
  <c r="F70" i="2"/>
  <c r="G70" i="2"/>
  <c r="H70" i="2"/>
  <c r="I70" i="2"/>
  <c r="F71" i="2"/>
  <c r="H71" i="2"/>
  <c r="I71" i="2"/>
  <c r="E72" i="2"/>
  <c r="F72" i="2"/>
  <c r="G72" i="2"/>
  <c r="H72" i="2"/>
  <c r="I72" i="2"/>
  <c r="E73" i="2"/>
  <c r="F73" i="2"/>
  <c r="G73" i="2"/>
  <c r="H73" i="2"/>
  <c r="I73" i="2"/>
  <c r="E74" i="2"/>
  <c r="F74" i="2"/>
  <c r="G74" i="2"/>
  <c r="H74" i="2"/>
  <c r="I74" i="2"/>
  <c r="F76" i="2"/>
  <c r="G76" i="2"/>
  <c r="H76" i="2"/>
  <c r="I76" i="2"/>
  <c r="E78" i="2"/>
  <c r="F78" i="2"/>
  <c r="G78" i="2"/>
  <c r="H78" i="2"/>
  <c r="I78" i="2"/>
  <c r="F79" i="2"/>
  <c r="G79" i="2"/>
  <c r="H79" i="2"/>
  <c r="I79" i="2"/>
  <c r="F80" i="2"/>
  <c r="G80" i="2"/>
  <c r="H80" i="2"/>
  <c r="I80" i="2"/>
  <c r="F81" i="2"/>
  <c r="G81" i="2"/>
  <c r="H81" i="2"/>
  <c r="I81" i="2"/>
  <c r="F82" i="2"/>
  <c r="G82" i="2"/>
  <c r="H82" i="2"/>
  <c r="I82" i="2"/>
  <c r="F83" i="2"/>
  <c r="G83" i="2"/>
  <c r="H83" i="2"/>
  <c r="I83" i="2"/>
  <c r="F84" i="2"/>
  <c r="G84" i="2"/>
  <c r="H84" i="2"/>
  <c r="I84" i="2"/>
  <c r="F85" i="2"/>
  <c r="G85" i="2"/>
  <c r="H85" i="2"/>
  <c r="I85" i="2"/>
  <c r="F86" i="2"/>
  <c r="G86" i="2"/>
  <c r="G86" i="12" s="1"/>
  <c r="H86" i="2"/>
  <c r="I86" i="2"/>
  <c r="E87" i="2"/>
  <c r="F87" i="2"/>
  <c r="G87" i="2"/>
  <c r="H87" i="2"/>
  <c r="I87" i="2"/>
  <c r="E88" i="2"/>
  <c r="F88" i="2"/>
  <c r="G88" i="2"/>
  <c r="H88" i="2"/>
  <c r="I88" i="2"/>
  <c r="E89" i="2"/>
  <c r="F89" i="2"/>
  <c r="G89" i="2"/>
  <c r="H89" i="2"/>
  <c r="I89" i="2"/>
  <c r="E90" i="2"/>
  <c r="F90" i="2"/>
  <c r="G90" i="2"/>
  <c r="H90" i="2"/>
  <c r="I90" i="2"/>
  <c r="E94" i="2"/>
  <c r="F94" i="2"/>
  <c r="G94" i="2"/>
  <c r="H94" i="2"/>
  <c r="I94" i="2"/>
  <c r="E95" i="2"/>
  <c r="F95" i="2"/>
  <c r="G95" i="2"/>
  <c r="H95" i="2"/>
  <c r="I95" i="2"/>
  <c r="E96" i="2"/>
  <c r="F96" i="2"/>
  <c r="G96" i="2"/>
  <c r="H96" i="2"/>
  <c r="I96" i="2"/>
  <c r="E97" i="2"/>
  <c r="F97" i="2"/>
  <c r="G97" i="2"/>
  <c r="H97" i="2"/>
  <c r="I97" i="2"/>
  <c r="E98" i="2"/>
  <c r="F98" i="2"/>
  <c r="G98" i="2"/>
  <c r="H98" i="2"/>
  <c r="I98" i="2"/>
  <c r="E99" i="2"/>
  <c r="F99" i="2"/>
  <c r="G99" i="2"/>
  <c r="H99" i="2"/>
  <c r="I99" i="2"/>
  <c r="E100" i="2"/>
  <c r="F100" i="2"/>
  <c r="G100" i="2"/>
  <c r="H100" i="2"/>
  <c r="I100" i="2"/>
  <c r="F101" i="2"/>
  <c r="G101" i="2"/>
  <c r="H101" i="2"/>
  <c r="I101" i="2"/>
  <c r="F31" i="2"/>
  <c r="G31" i="2"/>
  <c r="H31" i="2"/>
  <c r="I31" i="2"/>
  <c r="F23" i="2"/>
  <c r="G23" i="2"/>
  <c r="F17" i="2"/>
  <c r="G17" i="2"/>
  <c r="F18" i="2"/>
  <c r="G18" i="2"/>
  <c r="H18" i="2"/>
  <c r="I18" i="2"/>
  <c r="F19" i="2"/>
  <c r="G19" i="2"/>
  <c r="H19" i="2"/>
  <c r="I19" i="2"/>
  <c r="F20" i="2"/>
  <c r="G20" i="2"/>
  <c r="H20" i="2"/>
  <c r="I20" i="2"/>
  <c r="F21" i="2"/>
  <c r="G21" i="2"/>
  <c r="H21" i="2"/>
  <c r="F16" i="2"/>
  <c r="G16" i="2"/>
  <c r="H16" i="2"/>
  <c r="H94" i="8"/>
  <c r="E94" i="8"/>
  <c r="E93" i="8" s="1"/>
  <c r="I57" i="27"/>
  <c r="I57" i="2"/>
  <c r="E95" i="8"/>
  <c r="E104" i="7"/>
  <c r="E104" i="11"/>
  <c r="E104" i="12" s="1"/>
  <c r="E103" i="7"/>
  <c r="E103" i="11" s="1"/>
  <c r="E134" i="7"/>
  <c r="D56" i="26"/>
  <c r="D56" i="14" s="1"/>
  <c r="E27" i="26"/>
  <c r="D29" i="26"/>
  <c r="D49" i="26"/>
  <c r="D45" i="26"/>
  <c r="D45" i="14" s="1"/>
  <c r="D41" i="26"/>
  <c r="D101" i="2"/>
  <c r="D46" i="1"/>
  <c r="D15" i="3"/>
  <c r="G133" i="11"/>
  <c r="E76" i="7"/>
  <c r="G123" i="7"/>
  <c r="G123" i="11" s="1"/>
  <c r="G123" i="12" s="1"/>
  <c r="F123" i="7"/>
  <c r="D123" i="7"/>
  <c r="E134" i="11"/>
  <c r="E136" i="7"/>
  <c r="E136" i="11" s="1"/>
  <c r="E137" i="7"/>
  <c r="E137" i="11" s="1"/>
  <c r="G132" i="7"/>
  <c r="H132" i="7"/>
  <c r="H131" i="7" s="1"/>
  <c r="I132" i="7"/>
  <c r="I131" i="7"/>
  <c r="I130" i="7"/>
  <c r="F133" i="7"/>
  <c r="E133" i="7" s="1"/>
  <c r="F121" i="7"/>
  <c r="F121" i="11" s="1"/>
  <c r="F121" i="12" s="1"/>
  <c r="G121" i="7"/>
  <c r="G121" i="11" s="1"/>
  <c r="H121" i="7"/>
  <c r="H121" i="11" s="1"/>
  <c r="H121" i="12"/>
  <c r="I121" i="7"/>
  <c r="I121" i="11" s="1"/>
  <c r="I121" i="12" s="1"/>
  <c r="H125" i="11"/>
  <c r="I125" i="11"/>
  <c r="H124" i="11"/>
  <c r="I124" i="11"/>
  <c r="I124" i="12"/>
  <c r="H123" i="7"/>
  <c r="I123" i="7"/>
  <c r="I123" i="11" s="1"/>
  <c r="E125" i="7"/>
  <c r="E125" i="11" s="1"/>
  <c r="E124" i="7"/>
  <c r="E124" i="11" s="1"/>
  <c r="E124" i="12" s="1"/>
  <c r="F22" i="7"/>
  <c r="G22" i="7"/>
  <c r="H22" i="7"/>
  <c r="I22" i="7"/>
  <c r="D22" i="7"/>
  <c r="E59" i="3"/>
  <c r="E59" i="11"/>
  <c r="E60" i="3"/>
  <c r="D22" i="22"/>
  <c r="E32" i="2"/>
  <c r="E82" i="27"/>
  <c r="E82" i="2"/>
  <c r="E83" i="27"/>
  <c r="E84" i="27"/>
  <c r="E85" i="27"/>
  <c r="E85" i="2"/>
  <c r="E86" i="27"/>
  <c r="E86" i="2" s="1"/>
  <c r="F77" i="27"/>
  <c r="F75" i="27" s="1"/>
  <c r="F22" i="27"/>
  <c r="G22" i="27"/>
  <c r="E80" i="28"/>
  <c r="E80" i="2" s="1"/>
  <c r="E82" i="28"/>
  <c r="E83" i="28"/>
  <c r="E81" i="28"/>
  <c r="D22" i="27"/>
  <c r="E21" i="27"/>
  <c r="D16" i="2"/>
  <c r="D17" i="2"/>
  <c r="D18" i="2"/>
  <c r="D19" i="2"/>
  <c r="D20" i="2"/>
  <c r="D21" i="2"/>
  <c r="D24" i="2"/>
  <c r="D26" i="2"/>
  <c r="D27" i="2"/>
  <c r="D28" i="2"/>
  <c r="D29" i="2"/>
  <c r="D30" i="2"/>
  <c r="D31" i="2"/>
  <c r="D32" i="2"/>
  <c r="D36" i="2"/>
  <c r="D37" i="2"/>
  <c r="D38" i="2"/>
  <c r="D40" i="2"/>
  <c r="D41" i="2"/>
  <c r="D42" i="2"/>
  <c r="D43" i="2"/>
  <c r="D44" i="2"/>
  <c r="D45" i="2"/>
  <c r="D47" i="2"/>
  <c r="D48" i="2"/>
  <c r="D50" i="2"/>
  <c r="D51" i="2"/>
  <c r="D53" i="2"/>
  <c r="D54" i="2"/>
  <c r="D55" i="2"/>
  <c r="D56" i="2"/>
  <c r="D57" i="2"/>
  <c r="D59" i="2"/>
  <c r="D60" i="2"/>
  <c r="D61" i="2"/>
  <c r="D62" i="2"/>
  <c r="D64" i="2"/>
  <c r="D65" i="2"/>
  <c r="D66" i="2"/>
  <c r="D67" i="2"/>
  <c r="D68" i="2"/>
  <c r="D69" i="2"/>
  <c r="D70" i="2"/>
  <c r="D71" i="2"/>
  <c r="D72" i="2"/>
  <c r="D73" i="2"/>
  <c r="D74" i="2"/>
  <c r="D76" i="2"/>
  <c r="D78" i="2"/>
  <c r="D79" i="2"/>
  <c r="D80" i="2"/>
  <c r="D81" i="2"/>
  <c r="D82" i="2"/>
  <c r="D83" i="2"/>
  <c r="D84" i="2"/>
  <c r="D85" i="2"/>
  <c r="D86" i="2"/>
  <c r="D86" i="12"/>
  <c r="D87" i="2"/>
  <c r="D88" i="2"/>
  <c r="D89" i="2"/>
  <c r="D90" i="2"/>
  <c r="D94" i="2"/>
  <c r="D95" i="2"/>
  <c r="D96" i="2"/>
  <c r="D97" i="2"/>
  <c r="D98" i="2"/>
  <c r="D99" i="2"/>
  <c r="D100" i="2"/>
  <c r="I132" i="30"/>
  <c r="I131" i="30" s="1"/>
  <c r="H132" i="30"/>
  <c r="H131" i="30"/>
  <c r="H130" i="30" s="1"/>
  <c r="H116" i="30" s="1"/>
  <c r="G132" i="30"/>
  <c r="G131" i="30"/>
  <c r="G130" i="30" s="1"/>
  <c r="G116" i="30" s="1"/>
  <c r="F132" i="30"/>
  <c r="F131" i="30"/>
  <c r="F130" i="30"/>
  <c r="F116" i="30" s="1"/>
  <c r="E132" i="30"/>
  <c r="E131" i="30"/>
  <c r="E130" i="30" s="1"/>
  <c r="I130" i="30"/>
  <c r="I116" i="30" s="1"/>
  <c r="E115" i="30"/>
  <c r="E110" i="30" s="1"/>
  <c r="I110" i="30"/>
  <c r="H110" i="30"/>
  <c r="G110" i="30"/>
  <c r="F110" i="30"/>
  <c r="I105" i="30"/>
  <c r="H105" i="30"/>
  <c r="G105" i="30"/>
  <c r="F105" i="30"/>
  <c r="E105" i="30"/>
  <c r="E101" i="30"/>
  <c r="E93" i="30"/>
  <c r="I93" i="30"/>
  <c r="I92" i="30" s="1"/>
  <c r="I91" i="30" s="1"/>
  <c r="H93" i="30"/>
  <c r="G93" i="30"/>
  <c r="F93" i="30"/>
  <c r="D93" i="30"/>
  <c r="D92" i="30"/>
  <c r="D91" i="30"/>
  <c r="E84" i="30"/>
  <c r="E81" i="30"/>
  <c r="I77" i="30"/>
  <c r="I75" i="30" s="1"/>
  <c r="H77" i="30"/>
  <c r="G77" i="30"/>
  <c r="G75" i="30" s="1"/>
  <c r="F77" i="30"/>
  <c r="F75" i="30"/>
  <c r="D77" i="30"/>
  <c r="D75" i="30" s="1"/>
  <c r="E76" i="30"/>
  <c r="G71" i="30"/>
  <c r="E71" i="30"/>
  <c r="I68" i="30"/>
  <c r="H68" i="30"/>
  <c r="G68" i="30"/>
  <c r="F68" i="30"/>
  <c r="E68" i="30"/>
  <c r="E67" i="30"/>
  <c r="E66" i="30"/>
  <c r="I63" i="30"/>
  <c r="H63" i="30"/>
  <c r="G63" i="30"/>
  <c r="F63" i="30"/>
  <c r="D63" i="30"/>
  <c r="E62" i="30"/>
  <c r="E61" i="30"/>
  <c r="E60" i="30"/>
  <c r="E60" i="2"/>
  <c r="E59" i="30"/>
  <c r="I58" i="30"/>
  <c r="H58" i="30"/>
  <c r="G58" i="30"/>
  <c r="F58" i="30"/>
  <c r="D58" i="30"/>
  <c r="E57" i="30"/>
  <c r="E54" i="30"/>
  <c r="E53" i="30"/>
  <c r="E52" i="30" s="1"/>
  <c r="I52" i="30"/>
  <c r="H52" i="30"/>
  <c r="G52" i="30"/>
  <c r="F52" i="30"/>
  <c r="D52" i="30"/>
  <c r="E50" i="30"/>
  <c r="I49" i="30"/>
  <c r="H49" i="30"/>
  <c r="G49" i="30"/>
  <c r="F49" i="30"/>
  <c r="D49" i="30"/>
  <c r="E47" i="30"/>
  <c r="E46" i="30" s="1"/>
  <c r="I46" i="30"/>
  <c r="H46" i="30"/>
  <c r="G46" i="30"/>
  <c r="F46" i="30"/>
  <c r="D46" i="30"/>
  <c r="E43" i="30"/>
  <c r="E42" i="30"/>
  <c r="E40" i="30"/>
  <c r="E39" i="30" s="1"/>
  <c r="I39" i="30"/>
  <c r="H39" i="30"/>
  <c r="G39" i="30"/>
  <c r="F39" i="30"/>
  <c r="D39" i="30"/>
  <c r="E36" i="30"/>
  <c r="E35" i="30" s="1"/>
  <c r="I35" i="30"/>
  <c r="H35" i="30"/>
  <c r="H34" i="30"/>
  <c r="H33" i="30" s="1"/>
  <c r="G35" i="30"/>
  <c r="F35" i="30"/>
  <c r="D35" i="30"/>
  <c r="E31" i="30"/>
  <c r="E30" i="30"/>
  <c r="E29" i="30"/>
  <c r="E28" i="30"/>
  <c r="E27" i="30"/>
  <c r="E26" i="30"/>
  <c r="I25" i="30"/>
  <c r="H25" i="30"/>
  <c r="G25" i="30"/>
  <c r="F25" i="30"/>
  <c r="E23" i="30"/>
  <c r="E22" i="30"/>
  <c r="I22" i="30"/>
  <c r="H22" i="30"/>
  <c r="G22" i="30"/>
  <c r="F22" i="30"/>
  <c r="D22" i="30"/>
  <c r="E20" i="30"/>
  <c r="E19" i="30"/>
  <c r="E18" i="30"/>
  <c r="E17" i="30"/>
  <c r="E16" i="30"/>
  <c r="I15" i="30"/>
  <c r="H15" i="30"/>
  <c r="G15" i="30"/>
  <c r="F15" i="30"/>
  <c r="D15" i="30"/>
  <c r="G46" i="8"/>
  <c r="H46" i="8"/>
  <c r="I46" i="8"/>
  <c r="F46" i="8"/>
  <c r="D46" i="8"/>
  <c r="E22" i="1"/>
  <c r="E70" i="1"/>
  <c r="D105" i="7"/>
  <c r="D105" i="11" s="1"/>
  <c r="D121" i="3"/>
  <c r="D120" i="3"/>
  <c r="D15" i="7"/>
  <c r="D125" i="12"/>
  <c r="D121" i="7"/>
  <c r="D120" i="7" s="1"/>
  <c r="D120" i="11" s="1"/>
  <c r="D63" i="3"/>
  <c r="D22" i="3"/>
  <c r="D58" i="20"/>
  <c r="D22" i="20"/>
  <c r="D22" i="23" s="1"/>
  <c r="D58" i="28"/>
  <c r="D46" i="28"/>
  <c r="D22" i="28"/>
  <c r="D23" i="2"/>
  <c r="D15" i="8"/>
  <c r="D22" i="8"/>
  <c r="D15" i="1"/>
  <c r="D23" i="1"/>
  <c r="D16" i="23"/>
  <c r="D17" i="23"/>
  <c r="D18" i="23"/>
  <c r="D19" i="23"/>
  <c r="D20" i="23"/>
  <c r="D21" i="23"/>
  <c r="D23" i="23"/>
  <c r="D27" i="14"/>
  <c r="D17" i="14"/>
  <c r="D16" i="14"/>
  <c r="F16" i="11"/>
  <c r="G16" i="11"/>
  <c r="H16" i="11"/>
  <c r="I16" i="11"/>
  <c r="F17" i="11"/>
  <c r="G17" i="11"/>
  <c r="H17" i="11"/>
  <c r="I17" i="11"/>
  <c r="F18" i="11"/>
  <c r="G18" i="11"/>
  <c r="H18" i="11"/>
  <c r="I18" i="11"/>
  <c r="F19" i="11"/>
  <c r="G19" i="11"/>
  <c r="H19" i="11"/>
  <c r="I19" i="11"/>
  <c r="F20" i="11"/>
  <c r="G20" i="11"/>
  <c r="H20" i="11"/>
  <c r="I20" i="11"/>
  <c r="F21" i="11"/>
  <c r="G21" i="11"/>
  <c r="H21" i="11"/>
  <c r="I21" i="11"/>
  <c r="G15" i="25"/>
  <c r="H15" i="25"/>
  <c r="I15" i="25"/>
  <c r="I14" i="25" s="1"/>
  <c r="F15" i="25"/>
  <c r="H15" i="24"/>
  <c r="H15" i="14" s="1"/>
  <c r="I15" i="24"/>
  <c r="F15" i="24"/>
  <c r="E20" i="24"/>
  <c r="E20" i="14" s="1"/>
  <c r="E49" i="8"/>
  <c r="E52" i="8"/>
  <c r="E58" i="8"/>
  <c r="E63" i="8"/>
  <c r="E68" i="8"/>
  <c r="E84" i="28"/>
  <c r="E84" i="2" s="1"/>
  <c r="E42" i="20"/>
  <c r="E24" i="7"/>
  <c r="H31" i="11"/>
  <c r="F31" i="11"/>
  <c r="E24" i="8"/>
  <c r="I15" i="26"/>
  <c r="E20" i="26"/>
  <c r="F93" i="28"/>
  <c r="G93" i="28"/>
  <c r="H93" i="28"/>
  <c r="I93" i="28"/>
  <c r="E101" i="28"/>
  <c r="G35" i="3"/>
  <c r="H35" i="3"/>
  <c r="I35" i="3"/>
  <c r="F35" i="3"/>
  <c r="E113" i="7"/>
  <c r="E112" i="7"/>
  <c r="E112" i="11" s="1"/>
  <c r="F111" i="7"/>
  <c r="G111" i="7"/>
  <c r="G111" i="11"/>
  <c r="H111" i="7"/>
  <c r="I111" i="7"/>
  <c r="I110" i="7"/>
  <c r="G93" i="7"/>
  <c r="H93" i="7"/>
  <c r="I93" i="7"/>
  <c r="F93" i="7"/>
  <c r="E102" i="7"/>
  <c r="F58" i="28"/>
  <c r="E59" i="28"/>
  <c r="E60" i="28"/>
  <c r="E60" i="27"/>
  <c r="G77" i="1"/>
  <c r="G75" i="1" s="1"/>
  <c r="H77" i="1"/>
  <c r="H75" i="1" s="1"/>
  <c r="I77" i="1"/>
  <c r="I75" i="1" s="1"/>
  <c r="F77" i="1"/>
  <c r="F75" i="1"/>
  <c r="E86" i="1"/>
  <c r="E80" i="1"/>
  <c r="D77" i="1"/>
  <c r="D75" i="1"/>
  <c r="G58" i="1"/>
  <c r="J15" i="14"/>
  <c r="K15" i="14"/>
  <c r="L15" i="14"/>
  <c r="F16" i="14"/>
  <c r="G16" i="14"/>
  <c r="H16" i="14"/>
  <c r="I16" i="14"/>
  <c r="J16" i="14"/>
  <c r="K16" i="14"/>
  <c r="L16" i="14"/>
  <c r="F17" i="14"/>
  <c r="H17" i="14"/>
  <c r="I17" i="14"/>
  <c r="J17" i="14"/>
  <c r="K17" i="14"/>
  <c r="L17" i="14"/>
  <c r="D18" i="14"/>
  <c r="F18" i="14"/>
  <c r="G18" i="14"/>
  <c r="H18" i="14"/>
  <c r="I18" i="14"/>
  <c r="J18" i="14"/>
  <c r="K18" i="14"/>
  <c r="L18" i="14"/>
  <c r="D19" i="14"/>
  <c r="F19" i="14"/>
  <c r="G19" i="14"/>
  <c r="H19" i="14"/>
  <c r="I19" i="14"/>
  <c r="J19" i="14"/>
  <c r="K19" i="14"/>
  <c r="L19" i="14"/>
  <c r="D20" i="14"/>
  <c r="F20" i="14"/>
  <c r="G20" i="14"/>
  <c r="H20" i="14"/>
  <c r="I20" i="14"/>
  <c r="J20" i="14"/>
  <c r="K20" i="14"/>
  <c r="L20" i="14"/>
  <c r="D21" i="14"/>
  <c r="F21" i="14"/>
  <c r="G21" i="14"/>
  <c r="H21" i="14"/>
  <c r="I21" i="14"/>
  <c r="J21" i="14"/>
  <c r="K21" i="14"/>
  <c r="L21" i="14"/>
  <c r="D22" i="14"/>
  <c r="F22" i="14"/>
  <c r="G22" i="14"/>
  <c r="H22" i="14"/>
  <c r="I22" i="14"/>
  <c r="J22" i="14"/>
  <c r="K22" i="14"/>
  <c r="L22" i="14"/>
  <c r="D23" i="14"/>
  <c r="E23" i="14"/>
  <c r="F23" i="14"/>
  <c r="G23" i="14"/>
  <c r="H23" i="14"/>
  <c r="I23" i="14"/>
  <c r="J23" i="14"/>
  <c r="K23" i="14"/>
  <c r="L23" i="14"/>
  <c r="J24" i="14"/>
  <c r="K24" i="14"/>
  <c r="L24" i="14"/>
  <c r="D25" i="14"/>
  <c r="F25" i="14"/>
  <c r="G25" i="14"/>
  <c r="H25" i="14"/>
  <c r="I25" i="14"/>
  <c r="J25" i="14"/>
  <c r="K25" i="14"/>
  <c r="L25" i="14"/>
  <c r="J26" i="14"/>
  <c r="K26" i="14"/>
  <c r="L26" i="14"/>
  <c r="F27" i="14"/>
  <c r="G27" i="14"/>
  <c r="H27" i="14"/>
  <c r="I27" i="14"/>
  <c r="J27" i="14"/>
  <c r="K27" i="14"/>
  <c r="L27" i="14"/>
  <c r="J29" i="14"/>
  <c r="K29" i="14"/>
  <c r="L29" i="14"/>
  <c r="D30" i="14"/>
  <c r="E30" i="14"/>
  <c r="F30" i="14"/>
  <c r="G30" i="14"/>
  <c r="H30" i="14"/>
  <c r="I30" i="14"/>
  <c r="J30" i="14"/>
  <c r="K30" i="14"/>
  <c r="L30" i="14"/>
  <c r="D31" i="14"/>
  <c r="E31" i="14"/>
  <c r="F31" i="14"/>
  <c r="G31" i="14"/>
  <c r="H31" i="14"/>
  <c r="I31" i="14"/>
  <c r="J31" i="14"/>
  <c r="K31" i="14"/>
  <c r="L31" i="14"/>
  <c r="D32" i="14"/>
  <c r="E32" i="14"/>
  <c r="F32" i="14"/>
  <c r="G32" i="14"/>
  <c r="H32" i="14"/>
  <c r="I32" i="14"/>
  <c r="J32" i="14"/>
  <c r="K32" i="14"/>
  <c r="L32" i="14"/>
  <c r="D33" i="14"/>
  <c r="E33" i="14"/>
  <c r="F33" i="14"/>
  <c r="G33" i="14"/>
  <c r="H33" i="14"/>
  <c r="I33" i="14"/>
  <c r="J33" i="14"/>
  <c r="K33" i="14"/>
  <c r="L33" i="14"/>
  <c r="D34" i="14"/>
  <c r="E34" i="14"/>
  <c r="F34" i="14"/>
  <c r="G34" i="14"/>
  <c r="H34" i="14"/>
  <c r="I34" i="14"/>
  <c r="J34" i="14"/>
  <c r="K34" i="14"/>
  <c r="L34" i="14"/>
  <c r="D35" i="14"/>
  <c r="E35" i="14"/>
  <c r="F35" i="14"/>
  <c r="G35" i="14"/>
  <c r="H35" i="14"/>
  <c r="I35" i="14"/>
  <c r="J35" i="14"/>
  <c r="K35" i="14"/>
  <c r="L35" i="14"/>
  <c r="D36" i="14"/>
  <c r="E36" i="14"/>
  <c r="F36" i="14"/>
  <c r="G36" i="14"/>
  <c r="H36" i="14"/>
  <c r="I36" i="14"/>
  <c r="J36" i="14"/>
  <c r="K36" i="14"/>
  <c r="L36" i="14"/>
  <c r="D37" i="14"/>
  <c r="E37" i="14"/>
  <c r="F37" i="14"/>
  <c r="G37" i="14"/>
  <c r="H37" i="14"/>
  <c r="I37" i="14"/>
  <c r="J37" i="14"/>
  <c r="K37" i="14"/>
  <c r="L37" i="14"/>
  <c r="D38" i="14"/>
  <c r="E38" i="14"/>
  <c r="F38" i="14"/>
  <c r="G38" i="14"/>
  <c r="H38" i="14"/>
  <c r="I38" i="14"/>
  <c r="J38" i="14"/>
  <c r="K38" i="14"/>
  <c r="L38" i="14"/>
  <c r="D39" i="14"/>
  <c r="E39" i="14"/>
  <c r="F39" i="14"/>
  <c r="G39" i="14"/>
  <c r="H39" i="14"/>
  <c r="I39" i="14"/>
  <c r="J39" i="14"/>
  <c r="K39" i="14"/>
  <c r="L39" i="14"/>
  <c r="D40" i="14"/>
  <c r="E40" i="14"/>
  <c r="F40" i="14"/>
  <c r="G40" i="14"/>
  <c r="H40" i="14"/>
  <c r="I40" i="14"/>
  <c r="J40" i="14"/>
  <c r="K40" i="14"/>
  <c r="L40" i="14"/>
  <c r="J41" i="14"/>
  <c r="K41" i="14"/>
  <c r="L41" i="14"/>
  <c r="D42" i="14"/>
  <c r="F42" i="14"/>
  <c r="G42" i="14"/>
  <c r="H42" i="14"/>
  <c r="I42" i="14"/>
  <c r="J42" i="14"/>
  <c r="K42" i="14"/>
  <c r="L42" i="14"/>
  <c r="D43" i="14"/>
  <c r="F43" i="14"/>
  <c r="G43" i="14"/>
  <c r="H43" i="14"/>
  <c r="I43" i="14"/>
  <c r="J43" i="14"/>
  <c r="K43" i="14"/>
  <c r="L43" i="14"/>
  <c r="D44" i="14"/>
  <c r="F44" i="14"/>
  <c r="G44" i="14"/>
  <c r="H44" i="14"/>
  <c r="I44" i="14"/>
  <c r="J44" i="14"/>
  <c r="K44" i="14"/>
  <c r="L44" i="14"/>
  <c r="J45" i="14"/>
  <c r="K45" i="14"/>
  <c r="L45" i="14"/>
  <c r="D46" i="14"/>
  <c r="E46" i="14"/>
  <c r="F46" i="14"/>
  <c r="G46" i="14"/>
  <c r="H46" i="14"/>
  <c r="I46" i="14"/>
  <c r="J46" i="14"/>
  <c r="K46" i="14"/>
  <c r="L46" i="14"/>
  <c r="D47" i="14"/>
  <c r="E47" i="14"/>
  <c r="F47" i="14"/>
  <c r="G47" i="14"/>
  <c r="H47" i="14"/>
  <c r="I47" i="14"/>
  <c r="J47" i="14"/>
  <c r="K47" i="14"/>
  <c r="L47" i="14"/>
  <c r="D48" i="14"/>
  <c r="F48" i="14"/>
  <c r="G48" i="14"/>
  <c r="H48" i="14"/>
  <c r="I48" i="14"/>
  <c r="J48" i="14"/>
  <c r="K48" i="14"/>
  <c r="L48" i="14"/>
  <c r="D49" i="14"/>
  <c r="E49" i="14"/>
  <c r="F49" i="14"/>
  <c r="G49" i="14"/>
  <c r="H49" i="14"/>
  <c r="I49" i="14"/>
  <c r="J49" i="14"/>
  <c r="K49" i="14"/>
  <c r="L49" i="14"/>
  <c r="D50" i="14"/>
  <c r="E50" i="14"/>
  <c r="F50" i="14"/>
  <c r="G50" i="14"/>
  <c r="H50" i="14"/>
  <c r="I50" i="14"/>
  <c r="J50" i="14"/>
  <c r="K50" i="14"/>
  <c r="L50" i="14"/>
  <c r="D51" i="14"/>
  <c r="E51" i="14"/>
  <c r="F51" i="14"/>
  <c r="G51" i="14"/>
  <c r="H51" i="14"/>
  <c r="I51" i="14"/>
  <c r="J51" i="14"/>
  <c r="K51" i="14"/>
  <c r="L51" i="14"/>
  <c r="D52" i="14"/>
  <c r="E52" i="14"/>
  <c r="F52" i="14"/>
  <c r="G52" i="14"/>
  <c r="H52" i="14"/>
  <c r="I52" i="14"/>
  <c r="J52" i="14"/>
  <c r="K52" i="14"/>
  <c r="L52" i="14"/>
  <c r="D53" i="14"/>
  <c r="E53" i="14"/>
  <c r="F53" i="14"/>
  <c r="G53" i="14"/>
  <c r="H53" i="14"/>
  <c r="I53" i="14"/>
  <c r="J53" i="14"/>
  <c r="K53" i="14"/>
  <c r="L53" i="14"/>
  <c r="D54" i="14"/>
  <c r="E54" i="14"/>
  <c r="F54" i="14"/>
  <c r="G54" i="14"/>
  <c r="H54" i="14"/>
  <c r="I54" i="14"/>
  <c r="J54" i="14"/>
  <c r="K54" i="14"/>
  <c r="L54" i="14"/>
  <c r="D55" i="14"/>
  <c r="E55" i="14"/>
  <c r="F55" i="14"/>
  <c r="G55" i="14"/>
  <c r="H55" i="14"/>
  <c r="I55" i="14"/>
  <c r="J55" i="14"/>
  <c r="K55" i="14"/>
  <c r="L55" i="14"/>
  <c r="J56" i="14"/>
  <c r="K56" i="14"/>
  <c r="L56" i="14"/>
  <c r="D57" i="14"/>
  <c r="F57" i="14"/>
  <c r="G57" i="14"/>
  <c r="H57" i="14"/>
  <c r="I57" i="14"/>
  <c r="J57" i="14"/>
  <c r="K57" i="14"/>
  <c r="L57" i="14"/>
  <c r="D58" i="14"/>
  <c r="E58" i="14"/>
  <c r="F58" i="14"/>
  <c r="G58" i="14"/>
  <c r="H58" i="14"/>
  <c r="I58" i="14"/>
  <c r="J58" i="14"/>
  <c r="K58" i="14"/>
  <c r="L58" i="14"/>
  <c r="D59" i="14"/>
  <c r="E59" i="14"/>
  <c r="F59" i="14"/>
  <c r="G59" i="14"/>
  <c r="H59" i="14"/>
  <c r="I59" i="14"/>
  <c r="J59" i="14"/>
  <c r="K59" i="14"/>
  <c r="L59" i="14"/>
  <c r="D60" i="14"/>
  <c r="E60" i="14"/>
  <c r="F60" i="14"/>
  <c r="G60" i="14"/>
  <c r="H60" i="14"/>
  <c r="I60" i="14"/>
  <c r="J60" i="14"/>
  <c r="K60" i="14"/>
  <c r="L60" i="14"/>
  <c r="D61" i="14"/>
  <c r="E61" i="14"/>
  <c r="F61" i="14"/>
  <c r="G61" i="14"/>
  <c r="H61" i="14"/>
  <c r="I61" i="14"/>
  <c r="J61" i="14"/>
  <c r="K61" i="14"/>
  <c r="L61" i="14"/>
  <c r="D62" i="14"/>
  <c r="E62" i="14"/>
  <c r="F62" i="14"/>
  <c r="G62" i="14"/>
  <c r="H62" i="14"/>
  <c r="I62" i="14"/>
  <c r="J62" i="14"/>
  <c r="K62" i="14"/>
  <c r="L62" i="14"/>
  <c r="D63" i="14"/>
  <c r="E63" i="14"/>
  <c r="F63" i="14"/>
  <c r="G63" i="14"/>
  <c r="H63" i="14"/>
  <c r="I63" i="14"/>
  <c r="J63" i="14"/>
  <c r="K63" i="14"/>
  <c r="L63" i="14"/>
  <c r="D64" i="14"/>
  <c r="E64" i="14"/>
  <c r="F64" i="14"/>
  <c r="G64" i="14"/>
  <c r="H64" i="14"/>
  <c r="I64" i="14"/>
  <c r="J64" i="14"/>
  <c r="K64" i="14"/>
  <c r="L64" i="14"/>
  <c r="D65" i="14"/>
  <c r="E65" i="14"/>
  <c r="F65" i="14"/>
  <c r="G65" i="14"/>
  <c r="H65" i="14"/>
  <c r="I65" i="14"/>
  <c r="J65" i="14"/>
  <c r="K65" i="14"/>
  <c r="L65" i="14"/>
  <c r="D66" i="14"/>
  <c r="E66" i="14"/>
  <c r="F66" i="14"/>
  <c r="G66" i="14"/>
  <c r="H66" i="14"/>
  <c r="I66" i="14"/>
  <c r="J66" i="14"/>
  <c r="K66" i="14"/>
  <c r="L66" i="14"/>
  <c r="D67" i="14"/>
  <c r="E67" i="14"/>
  <c r="F67" i="14"/>
  <c r="G67" i="14"/>
  <c r="H67" i="14"/>
  <c r="I67" i="14"/>
  <c r="J67" i="14"/>
  <c r="K67" i="14"/>
  <c r="L67" i="14"/>
  <c r="D68" i="14"/>
  <c r="E68" i="14"/>
  <c r="F68" i="14"/>
  <c r="G68" i="14"/>
  <c r="H68" i="14"/>
  <c r="I68" i="14"/>
  <c r="J68" i="14"/>
  <c r="K68" i="14"/>
  <c r="L68" i="14"/>
  <c r="D69" i="14"/>
  <c r="E69" i="14"/>
  <c r="F69" i="14"/>
  <c r="G69" i="14"/>
  <c r="H69" i="14"/>
  <c r="I69" i="14"/>
  <c r="J69" i="14"/>
  <c r="K69" i="14"/>
  <c r="L69" i="14"/>
  <c r="D70" i="14"/>
  <c r="E70" i="14"/>
  <c r="F70" i="14"/>
  <c r="G70" i="14"/>
  <c r="H70" i="14"/>
  <c r="I70" i="14"/>
  <c r="J70" i="14"/>
  <c r="K70" i="14"/>
  <c r="L70" i="14"/>
  <c r="D71" i="14"/>
  <c r="E71" i="14"/>
  <c r="F71" i="14"/>
  <c r="G71" i="14"/>
  <c r="H71" i="14"/>
  <c r="I71" i="14"/>
  <c r="J71" i="14"/>
  <c r="K71" i="14"/>
  <c r="L71" i="14"/>
  <c r="D72" i="14"/>
  <c r="E72" i="14"/>
  <c r="F72" i="14"/>
  <c r="G72" i="14"/>
  <c r="H72" i="14"/>
  <c r="I72" i="14"/>
  <c r="J72" i="14"/>
  <c r="K72" i="14"/>
  <c r="L72" i="14"/>
  <c r="D73" i="14"/>
  <c r="E73" i="14"/>
  <c r="F73" i="14"/>
  <c r="G73" i="14"/>
  <c r="H73" i="14"/>
  <c r="I73" i="14"/>
  <c r="J73" i="14"/>
  <c r="K73" i="14"/>
  <c r="L73" i="14"/>
  <c r="D74" i="14"/>
  <c r="E74" i="14"/>
  <c r="F74" i="14"/>
  <c r="G74" i="14"/>
  <c r="H74" i="14"/>
  <c r="I74" i="14"/>
  <c r="J74" i="14"/>
  <c r="K74" i="14"/>
  <c r="L74" i="14"/>
  <c r="D75" i="14"/>
  <c r="E75" i="14"/>
  <c r="F75" i="14"/>
  <c r="G75" i="14"/>
  <c r="H75" i="14"/>
  <c r="I75" i="14"/>
  <c r="J75" i="14"/>
  <c r="K75" i="14"/>
  <c r="L75" i="14"/>
  <c r="D76" i="14"/>
  <c r="E76" i="14"/>
  <c r="F76" i="14"/>
  <c r="G76" i="14"/>
  <c r="H76" i="14"/>
  <c r="I76" i="14"/>
  <c r="J76" i="14"/>
  <c r="K76" i="14"/>
  <c r="L76" i="14"/>
  <c r="D77" i="14"/>
  <c r="E77" i="14"/>
  <c r="F77" i="14"/>
  <c r="G77" i="14"/>
  <c r="H77" i="14"/>
  <c r="I77" i="14"/>
  <c r="J77" i="14"/>
  <c r="K77" i="14"/>
  <c r="L77" i="14"/>
  <c r="D78" i="14"/>
  <c r="E78" i="14"/>
  <c r="F78" i="14"/>
  <c r="G78" i="14"/>
  <c r="H78" i="14"/>
  <c r="I78" i="14"/>
  <c r="J78" i="14"/>
  <c r="K78" i="14"/>
  <c r="L78" i="14"/>
  <c r="D79" i="14"/>
  <c r="E79" i="14"/>
  <c r="F79" i="14"/>
  <c r="G79" i="14"/>
  <c r="H79" i="14"/>
  <c r="I79" i="14"/>
  <c r="J79" i="14"/>
  <c r="K79" i="14"/>
  <c r="L79" i="14"/>
  <c r="D80" i="14"/>
  <c r="E80" i="14"/>
  <c r="F80" i="14"/>
  <c r="G80" i="14"/>
  <c r="H80" i="14"/>
  <c r="I80" i="14"/>
  <c r="J80" i="14"/>
  <c r="K80" i="14"/>
  <c r="L80" i="14"/>
  <c r="D81" i="14"/>
  <c r="E81" i="14"/>
  <c r="F81" i="14"/>
  <c r="G81" i="14"/>
  <c r="H81" i="14"/>
  <c r="I81" i="14"/>
  <c r="J81" i="14"/>
  <c r="K81" i="14"/>
  <c r="L81" i="14"/>
  <c r="D82" i="14"/>
  <c r="E82" i="14"/>
  <c r="F82" i="14"/>
  <c r="G82" i="14"/>
  <c r="H82" i="14"/>
  <c r="I82" i="14"/>
  <c r="J82" i="14"/>
  <c r="K82" i="14"/>
  <c r="L82" i="14"/>
  <c r="D83" i="14"/>
  <c r="E83" i="14"/>
  <c r="F83" i="14"/>
  <c r="G83" i="14"/>
  <c r="H83" i="14"/>
  <c r="I83" i="14"/>
  <c r="J83" i="14"/>
  <c r="K83" i="14"/>
  <c r="L83" i="14"/>
  <c r="D84" i="14"/>
  <c r="E84" i="14"/>
  <c r="F84" i="14"/>
  <c r="G84" i="14"/>
  <c r="H84" i="14"/>
  <c r="I84" i="14"/>
  <c r="J84" i="14"/>
  <c r="K84" i="14"/>
  <c r="L84" i="14"/>
  <c r="D85" i="14"/>
  <c r="E85" i="14"/>
  <c r="F85" i="14"/>
  <c r="G85" i="14"/>
  <c r="H85" i="14"/>
  <c r="I85" i="14"/>
  <c r="J85" i="14"/>
  <c r="K85" i="14"/>
  <c r="L85" i="14"/>
  <c r="D86" i="14"/>
  <c r="E86" i="14"/>
  <c r="F86" i="14"/>
  <c r="G86" i="14"/>
  <c r="H86" i="14"/>
  <c r="I86" i="14"/>
  <c r="J86" i="14"/>
  <c r="K86" i="14"/>
  <c r="L86" i="14"/>
  <c r="D77" i="3"/>
  <c r="D75" i="3" s="1"/>
  <c r="F77" i="3"/>
  <c r="F75" i="3" s="1"/>
  <c r="G77" i="3"/>
  <c r="H77" i="3"/>
  <c r="H75" i="3"/>
  <c r="I77" i="3"/>
  <c r="I75" i="3"/>
  <c r="I102" i="11"/>
  <c r="I103" i="11"/>
  <c r="I104" i="11"/>
  <c r="H102" i="11"/>
  <c r="H102" i="12" s="1"/>
  <c r="H103" i="11"/>
  <c r="H104" i="11"/>
  <c r="H104" i="12" s="1"/>
  <c r="G102" i="11"/>
  <c r="G103" i="11"/>
  <c r="G104" i="11"/>
  <c r="G104" i="12" s="1"/>
  <c r="F102" i="11"/>
  <c r="F102" i="12"/>
  <c r="F103" i="11"/>
  <c r="F104" i="11"/>
  <c r="F104" i="12" s="1"/>
  <c r="E102" i="11"/>
  <c r="D102" i="11"/>
  <c r="D102" i="12" s="1"/>
  <c r="D103" i="11"/>
  <c r="D103" i="12" s="1"/>
  <c r="D104" i="11"/>
  <c r="D104" i="12" s="1"/>
  <c r="D93" i="7"/>
  <c r="D93" i="11" s="1"/>
  <c r="I117" i="11"/>
  <c r="I118" i="11"/>
  <c r="I119" i="11"/>
  <c r="I122" i="11"/>
  <c r="I122" i="12"/>
  <c r="H117" i="11"/>
  <c r="H118" i="11"/>
  <c r="H119" i="11"/>
  <c r="H122" i="11"/>
  <c r="G117" i="11"/>
  <c r="G118" i="11"/>
  <c r="G119" i="11"/>
  <c r="F117" i="11"/>
  <c r="F118" i="11"/>
  <c r="F119" i="11"/>
  <c r="E117" i="11"/>
  <c r="E118" i="11"/>
  <c r="E119" i="11"/>
  <c r="D117" i="11"/>
  <c r="D118" i="11"/>
  <c r="D119" i="11"/>
  <c r="E121" i="7"/>
  <c r="E121" i="11" s="1"/>
  <c r="I112" i="11"/>
  <c r="I112" i="12" s="1"/>
  <c r="I113" i="11"/>
  <c r="H112" i="11"/>
  <c r="H113" i="11"/>
  <c r="G112" i="11"/>
  <c r="G113" i="11"/>
  <c r="F112" i="11"/>
  <c r="F113" i="11"/>
  <c r="D112" i="11"/>
  <c r="D112" i="12"/>
  <c r="D113" i="11"/>
  <c r="D111" i="7"/>
  <c r="D110" i="7" s="1"/>
  <c r="E76" i="8"/>
  <c r="E76" i="27"/>
  <c r="E76" i="28"/>
  <c r="I67" i="23"/>
  <c r="I69" i="23"/>
  <c r="I70" i="23"/>
  <c r="I71" i="23"/>
  <c r="I72" i="23"/>
  <c r="I73" i="23"/>
  <c r="I74" i="23"/>
  <c r="I76" i="23"/>
  <c r="H67" i="23"/>
  <c r="H69" i="23"/>
  <c r="H70" i="23"/>
  <c r="H71" i="23"/>
  <c r="H72" i="23"/>
  <c r="H73" i="23"/>
  <c r="H74" i="23"/>
  <c r="D67" i="23"/>
  <c r="D68" i="23"/>
  <c r="D69" i="23"/>
  <c r="D70" i="23"/>
  <c r="D71" i="23"/>
  <c r="D72" i="23"/>
  <c r="D73" i="23"/>
  <c r="D74" i="23"/>
  <c r="D76" i="23"/>
  <c r="E76" i="20"/>
  <c r="E76" i="23" s="1"/>
  <c r="E76" i="3"/>
  <c r="E76" i="11" s="1"/>
  <c r="I76" i="11"/>
  <c r="H76" i="11"/>
  <c r="G76" i="11"/>
  <c r="F76" i="11"/>
  <c r="F76" i="12" s="1"/>
  <c r="D76" i="11"/>
  <c r="E76" i="1"/>
  <c r="D52" i="20"/>
  <c r="K105" i="2"/>
  <c r="K106" i="2"/>
  <c r="K107" i="2"/>
  <c r="K108" i="2"/>
  <c r="K109" i="2"/>
  <c r="K110" i="2"/>
  <c r="K111" i="2"/>
  <c r="K114" i="2"/>
  <c r="K115" i="2"/>
  <c r="K116" i="2"/>
  <c r="K117" i="2"/>
  <c r="K118" i="2"/>
  <c r="K119" i="2"/>
  <c r="K130" i="2"/>
  <c r="K131" i="2"/>
  <c r="K132" i="2"/>
  <c r="K133" i="2"/>
  <c r="K134" i="2"/>
  <c r="K135" i="2"/>
  <c r="J105" i="2"/>
  <c r="L105" i="2"/>
  <c r="E106" i="2"/>
  <c r="F106" i="2"/>
  <c r="G106" i="2"/>
  <c r="H106" i="2"/>
  <c r="I106" i="2"/>
  <c r="J106" i="2"/>
  <c r="L106" i="2"/>
  <c r="E107" i="2"/>
  <c r="F107" i="2"/>
  <c r="G107" i="2"/>
  <c r="H107" i="2"/>
  <c r="I107" i="2"/>
  <c r="J107" i="2"/>
  <c r="L107" i="2"/>
  <c r="E108" i="2"/>
  <c r="F108" i="2"/>
  <c r="G108" i="2"/>
  <c r="H108" i="2"/>
  <c r="I108" i="2"/>
  <c r="J108" i="2"/>
  <c r="L108" i="2"/>
  <c r="E109" i="2"/>
  <c r="F109" i="2"/>
  <c r="G109" i="2"/>
  <c r="H109" i="2"/>
  <c r="I109" i="2"/>
  <c r="J109" i="2"/>
  <c r="L109" i="2"/>
  <c r="J110" i="2"/>
  <c r="L110" i="2"/>
  <c r="E111" i="2"/>
  <c r="F111" i="2"/>
  <c r="G111" i="2"/>
  <c r="H111" i="2"/>
  <c r="I111" i="2"/>
  <c r="J111" i="2"/>
  <c r="L111" i="2"/>
  <c r="E114" i="2"/>
  <c r="F114" i="2"/>
  <c r="G114" i="2"/>
  <c r="H114" i="2"/>
  <c r="I114" i="2"/>
  <c r="J114" i="2"/>
  <c r="L114" i="2"/>
  <c r="F115" i="2"/>
  <c r="G115" i="2"/>
  <c r="H115" i="2"/>
  <c r="I115" i="2"/>
  <c r="J115" i="2"/>
  <c r="L115" i="2"/>
  <c r="J116" i="2"/>
  <c r="L116" i="2"/>
  <c r="E117" i="2"/>
  <c r="F117" i="2"/>
  <c r="F117" i="12" s="1"/>
  <c r="G117" i="2"/>
  <c r="H117" i="2"/>
  <c r="I117" i="2"/>
  <c r="I117" i="12" s="1"/>
  <c r="J117" i="2"/>
  <c r="J117" i="12" s="1"/>
  <c r="L117" i="2"/>
  <c r="L117" i="12" s="1"/>
  <c r="E118" i="2"/>
  <c r="E118" i="12"/>
  <c r="F118" i="2"/>
  <c r="F118" i="12"/>
  <c r="G118" i="2"/>
  <c r="H118" i="2"/>
  <c r="I118" i="2"/>
  <c r="I118" i="12"/>
  <c r="J118" i="2"/>
  <c r="J118" i="12" s="1"/>
  <c r="L118" i="2"/>
  <c r="L118" i="12" s="1"/>
  <c r="E119" i="2"/>
  <c r="F119" i="2"/>
  <c r="G119" i="2"/>
  <c r="H119" i="2"/>
  <c r="I119" i="2"/>
  <c r="I119" i="12" s="1"/>
  <c r="J119" i="2"/>
  <c r="J119" i="12" s="1"/>
  <c r="L119" i="2"/>
  <c r="L119" i="12" s="1"/>
  <c r="J130" i="2"/>
  <c r="L130" i="2"/>
  <c r="J131" i="2"/>
  <c r="J131" i="12" s="1"/>
  <c r="L131" i="2"/>
  <c r="L131" i="12" s="1"/>
  <c r="J132" i="2"/>
  <c r="J132" i="12" s="1"/>
  <c r="L132" i="2"/>
  <c r="L132" i="12" s="1"/>
  <c r="E133" i="2"/>
  <c r="F133" i="2"/>
  <c r="G133" i="2"/>
  <c r="H133" i="2"/>
  <c r="I133" i="2"/>
  <c r="J133" i="2"/>
  <c r="J133" i="12" s="1"/>
  <c r="L133" i="2"/>
  <c r="L133" i="12" s="1"/>
  <c r="E134" i="2"/>
  <c r="F134" i="2"/>
  <c r="G134" i="2"/>
  <c r="H134" i="2"/>
  <c r="I134" i="2"/>
  <c r="J134" i="2"/>
  <c r="L134" i="2"/>
  <c r="E135" i="2"/>
  <c r="F135" i="2"/>
  <c r="G135" i="2"/>
  <c r="H135" i="2"/>
  <c r="I135" i="2"/>
  <c r="J135" i="2"/>
  <c r="L135" i="2"/>
  <c r="E136" i="2"/>
  <c r="F136" i="2"/>
  <c r="G136" i="2"/>
  <c r="H136" i="2"/>
  <c r="I136" i="2"/>
  <c r="J136" i="2"/>
  <c r="K136" i="2"/>
  <c r="L136" i="2"/>
  <c r="E137" i="2"/>
  <c r="F137" i="2"/>
  <c r="G137" i="2"/>
  <c r="H137" i="2"/>
  <c r="I137" i="2"/>
  <c r="J137" i="2"/>
  <c r="K137" i="2"/>
  <c r="L137" i="2"/>
  <c r="D105" i="2"/>
  <c r="D106" i="2"/>
  <c r="D107" i="2"/>
  <c r="D108" i="2"/>
  <c r="D109" i="2"/>
  <c r="D110" i="2"/>
  <c r="D111" i="2"/>
  <c r="D114" i="2"/>
  <c r="D115" i="2"/>
  <c r="D117" i="2"/>
  <c r="D118" i="2"/>
  <c r="D118" i="12" s="1"/>
  <c r="D119" i="2"/>
  <c r="D119" i="12"/>
  <c r="D130" i="2"/>
  <c r="D131" i="2"/>
  <c r="D132" i="2"/>
  <c r="D133" i="2"/>
  <c r="D134" i="2"/>
  <c r="D135" i="2"/>
  <c r="D135" i="12" s="1"/>
  <c r="D136" i="2"/>
  <c r="D137" i="2"/>
  <c r="D93" i="28"/>
  <c r="D92" i="28"/>
  <c r="D91" i="28" s="1"/>
  <c r="D77" i="28"/>
  <c r="D75" i="28"/>
  <c r="D34" i="8"/>
  <c r="D24" i="26"/>
  <c r="D24" i="25"/>
  <c r="F26" i="2"/>
  <c r="G26" i="2"/>
  <c r="H26" i="2"/>
  <c r="I26" i="2"/>
  <c r="F27" i="2"/>
  <c r="G27" i="2"/>
  <c r="H27" i="2"/>
  <c r="H27" i="12" s="1"/>
  <c r="I27" i="2"/>
  <c r="F28" i="2"/>
  <c r="G28" i="2"/>
  <c r="H28" i="2"/>
  <c r="I28" i="2"/>
  <c r="F29" i="2"/>
  <c r="G29" i="2"/>
  <c r="H29" i="2"/>
  <c r="H29" i="12" s="1"/>
  <c r="I29" i="2"/>
  <c r="F30" i="2"/>
  <c r="G30" i="2"/>
  <c r="H30" i="2"/>
  <c r="I30" i="2"/>
  <c r="F32" i="2"/>
  <c r="G32" i="2"/>
  <c r="H32" i="2"/>
  <c r="H32" i="12" s="1"/>
  <c r="I32" i="2"/>
  <c r="I132" i="28"/>
  <c r="I131" i="28" s="1"/>
  <c r="I130" i="28" s="1"/>
  <c r="I116" i="28" s="1"/>
  <c r="H132" i="28"/>
  <c r="H131" i="28" s="1"/>
  <c r="G132" i="28"/>
  <c r="G131" i="28"/>
  <c r="G130" i="28" s="1"/>
  <c r="G116" i="28" s="1"/>
  <c r="F132" i="28"/>
  <c r="F131" i="28"/>
  <c r="F130" i="28" s="1"/>
  <c r="E132" i="28"/>
  <c r="E131" i="28" s="1"/>
  <c r="E130" i="28" s="1"/>
  <c r="E115" i="28"/>
  <c r="E110" i="28"/>
  <c r="I110" i="28"/>
  <c r="H110" i="28"/>
  <c r="G110" i="28"/>
  <c r="F110" i="28"/>
  <c r="I105" i="28"/>
  <c r="H105" i="28"/>
  <c r="G105" i="28"/>
  <c r="F105" i="28"/>
  <c r="E105" i="28"/>
  <c r="H75" i="28"/>
  <c r="G71" i="28"/>
  <c r="E71" i="28"/>
  <c r="I68" i="28"/>
  <c r="H68" i="28"/>
  <c r="G68" i="28"/>
  <c r="F68" i="28"/>
  <c r="E68" i="28"/>
  <c r="E68" i="2" s="1"/>
  <c r="E67" i="28"/>
  <c r="E67" i="2"/>
  <c r="E66" i="28"/>
  <c r="I63" i="28"/>
  <c r="H63" i="28"/>
  <c r="G63" i="28"/>
  <c r="G63" i="2" s="1"/>
  <c r="F63" i="28"/>
  <c r="D63" i="28"/>
  <c r="E62" i="28"/>
  <c r="E61" i="28"/>
  <c r="E61" i="2"/>
  <c r="I58" i="28"/>
  <c r="H58" i="28"/>
  <c r="G58" i="28"/>
  <c r="E57" i="28"/>
  <c r="E54" i="28"/>
  <c r="E53" i="28"/>
  <c r="I52" i="28"/>
  <c r="H52" i="28"/>
  <c r="G52" i="28"/>
  <c r="F52" i="28"/>
  <c r="F52" i="2"/>
  <c r="D52" i="28"/>
  <c r="E50" i="28"/>
  <c r="E49" i="28" s="1"/>
  <c r="I49" i="28"/>
  <c r="H49" i="28"/>
  <c r="G49" i="28"/>
  <c r="F49" i="28"/>
  <c r="D49" i="28"/>
  <c r="E47" i="28"/>
  <c r="E46" i="28"/>
  <c r="I46" i="28"/>
  <c r="H46" i="28"/>
  <c r="G46" i="28"/>
  <c r="F46" i="28"/>
  <c r="E43" i="28"/>
  <c r="E42" i="28"/>
  <c r="E40" i="28"/>
  <c r="E39" i="28"/>
  <c r="I39" i="28"/>
  <c r="H39" i="28"/>
  <c r="G39" i="28"/>
  <c r="F39" i="28"/>
  <c r="D39" i="28"/>
  <c r="E36" i="28"/>
  <c r="E35" i="28" s="1"/>
  <c r="I35" i="28"/>
  <c r="H35" i="28"/>
  <c r="G35" i="28"/>
  <c r="F35" i="28"/>
  <c r="D35" i="28"/>
  <c r="D34" i="28" s="1"/>
  <c r="E31" i="28"/>
  <c r="E30" i="28"/>
  <c r="E29" i="28"/>
  <c r="E28" i="28"/>
  <c r="E27" i="28"/>
  <c r="E26" i="28"/>
  <c r="I25" i="28"/>
  <c r="H25" i="28"/>
  <c r="G25" i="28"/>
  <c r="F25" i="28"/>
  <c r="D25" i="28"/>
  <c r="E23" i="28"/>
  <c r="E22" i="28"/>
  <c r="I22" i="28"/>
  <c r="H22" i="28"/>
  <c r="H14" i="28" s="1"/>
  <c r="F22" i="28"/>
  <c r="E21" i="28"/>
  <c r="E20" i="28"/>
  <c r="E19" i="28"/>
  <c r="E19" i="2" s="1"/>
  <c r="E18" i="28"/>
  <c r="E17" i="28"/>
  <c r="E16" i="28"/>
  <c r="I15" i="28"/>
  <c r="H15" i="28"/>
  <c r="G15" i="28"/>
  <c r="F15" i="28"/>
  <c r="D15" i="28"/>
  <c r="I132" i="27"/>
  <c r="H132" i="27"/>
  <c r="G132" i="27"/>
  <c r="F132" i="27"/>
  <c r="E132" i="27"/>
  <c r="E131" i="27" s="1"/>
  <c r="E115" i="27"/>
  <c r="I110" i="27"/>
  <c r="H110" i="27"/>
  <c r="H110" i="2" s="1"/>
  <c r="G110" i="27"/>
  <c r="F110" i="27"/>
  <c r="I105" i="27"/>
  <c r="I105" i="2" s="1"/>
  <c r="H105" i="27"/>
  <c r="H105" i="2"/>
  <c r="G105" i="27"/>
  <c r="F105" i="27"/>
  <c r="F105" i="2" s="1"/>
  <c r="E105" i="27"/>
  <c r="I93" i="27"/>
  <c r="I93" i="2"/>
  <c r="H93" i="27"/>
  <c r="H92" i="27" s="1"/>
  <c r="H91" i="27" s="1"/>
  <c r="H93" i="2"/>
  <c r="G93" i="27"/>
  <c r="F93" i="27"/>
  <c r="E93" i="27"/>
  <c r="G71" i="27"/>
  <c r="E71" i="27"/>
  <c r="I68" i="27"/>
  <c r="H68" i="27"/>
  <c r="H68" i="2" s="1"/>
  <c r="G68" i="27"/>
  <c r="F68" i="27"/>
  <c r="E68" i="27"/>
  <c r="E67" i="27"/>
  <c r="E66" i="27"/>
  <c r="E66" i="2"/>
  <c r="I63" i="27"/>
  <c r="H63" i="27"/>
  <c r="G63" i="27"/>
  <c r="F63" i="27"/>
  <c r="F63" i="2" s="1"/>
  <c r="D63" i="27"/>
  <c r="E62" i="27"/>
  <c r="E62" i="2" s="1"/>
  <c r="E61" i="27"/>
  <c r="I58" i="27"/>
  <c r="H58" i="27"/>
  <c r="G58" i="27"/>
  <c r="F58" i="27"/>
  <c r="F58" i="2" s="1"/>
  <c r="E54" i="27"/>
  <c r="E53" i="27"/>
  <c r="I52" i="27"/>
  <c r="H52" i="27"/>
  <c r="G52" i="27"/>
  <c r="F52" i="27"/>
  <c r="D52" i="27"/>
  <c r="E50" i="27"/>
  <c r="I49" i="27"/>
  <c r="H49" i="27"/>
  <c r="G49" i="27"/>
  <c r="F49" i="27"/>
  <c r="D49" i="27"/>
  <c r="E47" i="27"/>
  <c r="I46" i="27"/>
  <c r="H46" i="27"/>
  <c r="G46" i="27"/>
  <c r="F46" i="27"/>
  <c r="E43" i="27"/>
  <c r="E42" i="27"/>
  <c r="E42" i="2" s="1"/>
  <c r="E40" i="27"/>
  <c r="E39" i="27" s="1"/>
  <c r="I39" i="27"/>
  <c r="H39" i="27"/>
  <c r="H39" i="2" s="1"/>
  <c r="G39" i="27"/>
  <c r="F39" i="27"/>
  <c r="D39" i="27"/>
  <c r="E36" i="27"/>
  <c r="E35" i="27"/>
  <c r="I35" i="27"/>
  <c r="H35" i="27"/>
  <c r="G35" i="27"/>
  <c r="F35" i="27"/>
  <c r="D35" i="27"/>
  <c r="E31" i="27"/>
  <c r="E30" i="27"/>
  <c r="E29" i="27"/>
  <c r="E28" i="27"/>
  <c r="E27" i="27"/>
  <c r="E26" i="27"/>
  <c r="I25" i="27"/>
  <c r="H25" i="27"/>
  <c r="G25" i="27"/>
  <c r="G14" i="27" s="1"/>
  <c r="F25" i="27"/>
  <c r="D25" i="27"/>
  <c r="G24" i="27"/>
  <c r="E24" i="27" s="1"/>
  <c r="E24" i="2" s="1"/>
  <c r="I23" i="27"/>
  <c r="I22" i="27"/>
  <c r="I22" i="2" s="1"/>
  <c r="H23" i="27"/>
  <c r="E20" i="27"/>
  <c r="E19" i="27"/>
  <c r="E18" i="27"/>
  <c r="E18" i="2"/>
  <c r="E17" i="27"/>
  <c r="E16" i="27"/>
  <c r="E16" i="2" s="1"/>
  <c r="I15" i="27"/>
  <c r="H15" i="27"/>
  <c r="H15" i="2"/>
  <c r="G15" i="27"/>
  <c r="F15" i="27"/>
  <c r="D15" i="27"/>
  <c r="D14" i="27" s="1"/>
  <c r="D28" i="26"/>
  <c r="D26" i="26"/>
  <c r="D15" i="26"/>
  <c r="D41" i="25"/>
  <c r="D28" i="25"/>
  <c r="D26" i="25"/>
  <c r="D15" i="25"/>
  <c r="E16" i="24"/>
  <c r="D41" i="24"/>
  <c r="I56" i="26"/>
  <c r="H56" i="26"/>
  <c r="G56" i="26"/>
  <c r="F56" i="26"/>
  <c r="E48" i="26"/>
  <c r="I45" i="26"/>
  <c r="I45" i="14" s="1"/>
  <c r="H45" i="26"/>
  <c r="G45" i="26"/>
  <c r="G45" i="14" s="1"/>
  <c r="F45" i="26"/>
  <c r="E44" i="26"/>
  <c r="E43" i="26"/>
  <c r="E42" i="26"/>
  <c r="I41" i="26"/>
  <c r="H41" i="26"/>
  <c r="H41" i="14" s="1"/>
  <c r="G41" i="26"/>
  <c r="F41" i="26"/>
  <c r="I29" i="26"/>
  <c r="H29" i="26"/>
  <c r="G29" i="26"/>
  <c r="G28" i="26"/>
  <c r="F29" i="26"/>
  <c r="I26" i="26"/>
  <c r="H26" i="26"/>
  <c r="G26" i="26"/>
  <c r="G26" i="14" s="1"/>
  <c r="F26" i="26"/>
  <c r="I24" i="26"/>
  <c r="I14" i="26" s="1"/>
  <c r="H24" i="26"/>
  <c r="H14" i="26" s="1"/>
  <c r="G24" i="26"/>
  <c r="E24" i="26" s="1"/>
  <c r="F24" i="26"/>
  <c r="E22" i="26"/>
  <c r="E21" i="26"/>
  <c r="E21" i="14" s="1"/>
  <c r="E18" i="26"/>
  <c r="E16" i="26"/>
  <c r="F15" i="26"/>
  <c r="F15" i="14" s="1"/>
  <c r="A12" i="26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/>
  <c r="A27" i="26" s="1"/>
  <c r="A28" i="26" s="1"/>
  <c r="A29" i="26" s="1"/>
  <c r="A30" i="26" s="1"/>
  <c r="A31" i="26" s="1"/>
  <c r="A32" i="26" s="1"/>
  <c r="A33" i="26" s="1"/>
  <c r="A34" i="26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/>
  <c r="A49" i="26" s="1"/>
  <c r="A50" i="26" s="1"/>
  <c r="A51" i="26" s="1"/>
  <c r="A52" i="26" s="1"/>
  <c r="A53" i="26" s="1"/>
  <c r="A54" i="26" s="1"/>
  <c r="A55" i="26" s="1"/>
  <c r="A56" i="26" s="1"/>
  <c r="A57" i="26" s="1"/>
  <c r="E57" i="25"/>
  <c r="I56" i="25"/>
  <c r="H56" i="25"/>
  <c r="G56" i="25"/>
  <c r="F56" i="25"/>
  <c r="E56" i="25" s="1"/>
  <c r="E48" i="25"/>
  <c r="I45" i="25"/>
  <c r="H45" i="25"/>
  <c r="H45" i="14" s="1"/>
  <c r="G45" i="25"/>
  <c r="F45" i="25"/>
  <c r="E44" i="25"/>
  <c r="E43" i="25"/>
  <c r="E42" i="25"/>
  <c r="I41" i="25"/>
  <c r="H41" i="25"/>
  <c r="G41" i="25"/>
  <c r="F41" i="25"/>
  <c r="E41" i="25" s="1"/>
  <c r="I29" i="25"/>
  <c r="I28" i="25" s="1"/>
  <c r="H29" i="25"/>
  <c r="G29" i="25"/>
  <c r="F29" i="25"/>
  <c r="F28" i="25" s="1"/>
  <c r="I26" i="25"/>
  <c r="E27" i="25"/>
  <c r="E27" i="14" s="1"/>
  <c r="H26" i="25"/>
  <c r="G26" i="25"/>
  <c r="F26" i="25"/>
  <c r="E26" i="25"/>
  <c r="I24" i="25"/>
  <c r="I24" i="14"/>
  <c r="H24" i="25"/>
  <c r="H14" i="25"/>
  <c r="G24" i="25"/>
  <c r="F24" i="25"/>
  <c r="E24" i="25" s="1"/>
  <c r="E18" i="25"/>
  <c r="A12" i="25"/>
  <c r="A13" i="25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/>
  <c r="A32" i="25" s="1"/>
  <c r="A33" i="25" s="1"/>
  <c r="A34" i="25" s="1"/>
  <c r="A35" i="25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E57" i="24"/>
  <c r="I56" i="24"/>
  <c r="I56" i="14" s="1"/>
  <c r="H56" i="24"/>
  <c r="G56" i="24"/>
  <c r="F56" i="24"/>
  <c r="E48" i="24"/>
  <c r="I45" i="24"/>
  <c r="H45" i="24"/>
  <c r="E45" i="24"/>
  <c r="G45" i="24"/>
  <c r="F45" i="24"/>
  <c r="E44" i="24"/>
  <c r="E43" i="24"/>
  <c r="E43" i="14"/>
  <c r="E42" i="24"/>
  <c r="I41" i="24"/>
  <c r="H41" i="24"/>
  <c r="G41" i="24"/>
  <c r="F41" i="24"/>
  <c r="I29" i="24"/>
  <c r="E29" i="24" s="1"/>
  <c r="H29" i="24"/>
  <c r="G29" i="24"/>
  <c r="F29" i="24"/>
  <c r="H26" i="24"/>
  <c r="E27" i="24"/>
  <c r="I26" i="24"/>
  <c r="I26" i="14"/>
  <c r="G26" i="24"/>
  <c r="F26" i="24"/>
  <c r="E25" i="24"/>
  <c r="E25" i="14" s="1"/>
  <c r="I24" i="24"/>
  <c r="H24" i="24"/>
  <c r="H14" i="24" s="1"/>
  <c r="G24" i="24"/>
  <c r="G14" i="24" s="1"/>
  <c r="G13" i="24"/>
  <c r="F24" i="24"/>
  <c r="E22" i="24"/>
  <c r="E22" i="14" s="1"/>
  <c r="E21" i="24"/>
  <c r="E18" i="24"/>
  <c r="E17" i="24"/>
  <c r="A12" i="24"/>
  <c r="A13" i="24"/>
  <c r="A14" i="24" s="1"/>
  <c r="A15" i="24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E81" i="7"/>
  <c r="E81" i="11"/>
  <c r="E82" i="8"/>
  <c r="E16" i="1"/>
  <c r="E17" i="1"/>
  <c r="E18" i="1"/>
  <c r="E19" i="1"/>
  <c r="E20" i="1"/>
  <c r="E21" i="1"/>
  <c r="E79" i="22"/>
  <c r="E77" i="22"/>
  <c r="E53" i="22"/>
  <c r="E52" i="22"/>
  <c r="E47" i="22"/>
  <c r="E46" i="22"/>
  <c r="G46" i="22"/>
  <c r="E43" i="22"/>
  <c r="E43" i="23" s="1"/>
  <c r="H46" i="22"/>
  <c r="I46" i="22"/>
  <c r="E42" i="22"/>
  <c r="D85" i="11"/>
  <c r="F85" i="11"/>
  <c r="G85" i="11"/>
  <c r="H85" i="11"/>
  <c r="I85" i="11"/>
  <c r="I85" i="12" s="1"/>
  <c r="E85" i="3"/>
  <c r="E77" i="3"/>
  <c r="D84" i="11"/>
  <c r="F84" i="11"/>
  <c r="G84" i="11"/>
  <c r="H84" i="11"/>
  <c r="I84" i="11"/>
  <c r="G77" i="7"/>
  <c r="H77" i="7"/>
  <c r="H75" i="7" s="1"/>
  <c r="I77" i="7"/>
  <c r="F77" i="7"/>
  <c r="F75" i="7"/>
  <c r="F75" i="11" s="1"/>
  <c r="E84" i="7"/>
  <c r="E84" i="11"/>
  <c r="D101" i="11"/>
  <c r="F101" i="11"/>
  <c r="G101" i="11"/>
  <c r="H101" i="11"/>
  <c r="I101" i="11"/>
  <c r="E101" i="7"/>
  <c r="E101" i="11" s="1"/>
  <c r="G63" i="1"/>
  <c r="H63" i="1"/>
  <c r="I63" i="1"/>
  <c r="F63" i="1"/>
  <c r="H58" i="1"/>
  <c r="I58" i="1"/>
  <c r="F58" i="1"/>
  <c r="F63" i="7"/>
  <c r="F63" i="3"/>
  <c r="F58" i="3"/>
  <c r="F83" i="11"/>
  <c r="E17" i="22"/>
  <c r="E18" i="22"/>
  <c r="E19" i="22"/>
  <c r="E20" i="22"/>
  <c r="E21" i="22"/>
  <c r="E16" i="22"/>
  <c r="F16" i="23"/>
  <c r="G16" i="23"/>
  <c r="H16" i="23"/>
  <c r="I16" i="23"/>
  <c r="F17" i="23"/>
  <c r="G17" i="23"/>
  <c r="H17" i="23"/>
  <c r="I17" i="23"/>
  <c r="F18" i="23"/>
  <c r="G18" i="23"/>
  <c r="H18" i="23"/>
  <c r="I18" i="23"/>
  <c r="F19" i="23"/>
  <c r="G19" i="23"/>
  <c r="H19" i="23"/>
  <c r="I19" i="23"/>
  <c r="F20" i="23"/>
  <c r="G20" i="23"/>
  <c r="H20" i="23"/>
  <c r="I20" i="23"/>
  <c r="F21" i="23"/>
  <c r="G21" i="23"/>
  <c r="H21" i="23"/>
  <c r="I21" i="23"/>
  <c r="F23" i="23"/>
  <c r="H23" i="23"/>
  <c r="I23" i="23"/>
  <c r="D26" i="23"/>
  <c r="F26" i="23"/>
  <c r="G26" i="23"/>
  <c r="H26" i="23"/>
  <c r="I26" i="23"/>
  <c r="D27" i="23"/>
  <c r="F27" i="23"/>
  <c r="G27" i="23"/>
  <c r="H27" i="23"/>
  <c r="I27" i="23"/>
  <c r="D28" i="23"/>
  <c r="F28" i="23"/>
  <c r="G28" i="23"/>
  <c r="H28" i="23"/>
  <c r="I28" i="23"/>
  <c r="D29" i="23"/>
  <c r="F29" i="23"/>
  <c r="G29" i="23"/>
  <c r="H29" i="23"/>
  <c r="I29" i="23"/>
  <c r="D30" i="23"/>
  <c r="F30" i="23"/>
  <c r="G30" i="23"/>
  <c r="H30" i="23"/>
  <c r="I30" i="23"/>
  <c r="D31" i="23"/>
  <c r="F31" i="23"/>
  <c r="G31" i="23"/>
  <c r="H31" i="23"/>
  <c r="I31" i="23"/>
  <c r="D32" i="23"/>
  <c r="E32" i="23"/>
  <c r="F32" i="23"/>
  <c r="G32" i="23"/>
  <c r="H32" i="23"/>
  <c r="I32" i="23"/>
  <c r="D36" i="23"/>
  <c r="G36" i="23"/>
  <c r="H36" i="23"/>
  <c r="I36" i="23"/>
  <c r="D37" i="23"/>
  <c r="G37" i="23"/>
  <c r="H37" i="23"/>
  <c r="I37" i="23"/>
  <c r="D38" i="23"/>
  <c r="G38" i="23"/>
  <c r="H38" i="23"/>
  <c r="I38" i="23"/>
  <c r="D40" i="23"/>
  <c r="G40" i="23"/>
  <c r="H40" i="23"/>
  <c r="I40" i="23"/>
  <c r="D41" i="23"/>
  <c r="G41" i="23"/>
  <c r="H41" i="23"/>
  <c r="I41" i="23"/>
  <c r="D42" i="23"/>
  <c r="G42" i="23"/>
  <c r="H42" i="23"/>
  <c r="I42" i="23"/>
  <c r="D43" i="23"/>
  <c r="G43" i="23"/>
  <c r="H43" i="23"/>
  <c r="I43" i="23"/>
  <c r="D44" i="23"/>
  <c r="H44" i="23"/>
  <c r="I44" i="23"/>
  <c r="D45" i="23"/>
  <c r="H45" i="23"/>
  <c r="I45" i="23"/>
  <c r="D47" i="23"/>
  <c r="H47" i="23"/>
  <c r="I47" i="23"/>
  <c r="D48" i="23"/>
  <c r="D48" i="12" s="1"/>
  <c r="H48" i="23"/>
  <c r="I48" i="23"/>
  <c r="D50" i="23"/>
  <c r="H50" i="23"/>
  <c r="I50" i="23"/>
  <c r="D51" i="23"/>
  <c r="H51" i="23"/>
  <c r="I51" i="23"/>
  <c r="D53" i="23"/>
  <c r="H53" i="23"/>
  <c r="I53" i="23"/>
  <c r="D54" i="23"/>
  <c r="H54" i="23"/>
  <c r="I54" i="23"/>
  <c r="D55" i="23"/>
  <c r="H55" i="23"/>
  <c r="I55" i="23"/>
  <c r="D56" i="23"/>
  <c r="H56" i="23"/>
  <c r="I56" i="23"/>
  <c r="D57" i="23"/>
  <c r="H57" i="23"/>
  <c r="I57" i="23"/>
  <c r="D59" i="23"/>
  <c r="H59" i="23"/>
  <c r="I59" i="23"/>
  <c r="D60" i="23"/>
  <c r="H60" i="23"/>
  <c r="I60" i="23"/>
  <c r="D61" i="23"/>
  <c r="H61" i="23"/>
  <c r="I61" i="23"/>
  <c r="D62" i="23"/>
  <c r="H62" i="23"/>
  <c r="I62" i="23"/>
  <c r="D64" i="23"/>
  <c r="H64" i="23"/>
  <c r="H64" i="12" s="1"/>
  <c r="I64" i="23"/>
  <c r="D65" i="23"/>
  <c r="H65" i="23"/>
  <c r="I65" i="23"/>
  <c r="D66" i="23"/>
  <c r="H66" i="23"/>
  <c r="I66" i="23"/>
  <c r="I66" i="12" s="1"/>
  <c r="D78" i="23"/>
  <c r="D79" i="23"/>
  <c r="I132" i="22"/>
  <c r="I131" i="22"/>
  <c r="I130" i="22" s="1"/>
  <c r="I116" i="22" s="1"/>
  <c r="H132" i="22"/>
  <c r="H131" i="22" s="1"/>
  <c r="H130" i="22"/>
  <c r="H116" i="22" s="1"/>
  <c r="G132" i="22"/>
  <c r="G131" i="22" s="1"/>
  <c r="G130" i="22" s="1"/>
  <c r="G116" i="22" s="1"/>
  <c r="F132" i="22"/>
  <c r="F131" i="22"/>
  <c r="F130" i="22"/>
  <c r="F116" i="22" s="1"/>
  <c r="E132" i="22"/>
  <c r="E131" i="22"/>
  <c r="E130" i="22"/>
  <c r="E116" i="22" s="1"/>
  <c r="E115" i="22"/>
  <c r="E110" i="22" s="1"/>
  <c r="I110" i="22"/>
  <c r="H110" i="22"/>
  <c r="G110" i="22"/>
  <c r="F110" i="22"/>
  <c r="I105" i="22"/>
  <c r="H105" i="22"/>
  <c r="G105" i="22"/>
  <c r="F105" i="22"/>
  <c r="E105" i="22"/>
  <c r="I93" i="22"/>
  <c r="H93" i="22"/>
  <c r="H92" i="22"/>
  <c r="H91" i="22" s="1"/>
  <c r="G93" i="22"/>
  <c r="G92" i="22" s="1"/>
  <c r="F93" i="22"/>
  <c r="F92" i="22" s="1"/>
  <c r="F91" i="22" s="1"/>
  <c r="E93" i="22"/>
  <c r="I77" i="22"/>
  <c r="I77" i="23" s="1"/>
  <c r="H77" i="22"/>
  <c r="G77" i="22"/>
  <c r="F77" i="22"/>
  <c r="D77" i="22"/>
  <c r="I68" i="22"/>
  <c r="H68" i="22"/>
  <c r="G68" i="22"/>
  <c r="F68" i="22"/>
  <c r="E68" i="22"/>
  <c r="E67" i="22"/>
  <c r="E64" i="22"/>
  <c r="I63" i="22"/>
  <c r="H63" i="22"/>
  <c r="G63" i="22"/>
  <c r="F63" i="22"/>
  <c r="D63" i="22"/>
  <c r="E62" i="22"/>
  <c r="E60" i="22"/>
  <c r="I58" i="22"/>
  <c r="H58" i="22"/>
  <c r="G58" i="22"/>
  <c r="F58" i="22"/>
  <c r="D58" i="22"/>
  <c r="I52" i="22"/>
  <c r="H52" i="22"/>
  <c r="G52" i="22"/>
  <c r="F52" i="22"/>
  <c r="D52" i="22"/>
  <c r="I49" i="22"/>
  <c r="H49" i="22"/>
  <c r="G49" i="22"/>
  <c r="F49" i="22"/>
  <c r="E49" i="22"/>
  <c r="D49" i="22"/>
  <c r="F46" i="22"/>
  <c r="D46" i="22"/>
  <c r="D46" i="23"/>
  <c r="E39" i="22"/>
  <c r="I39" i="22"/>
  <c r="H39" i="22"/>
  <c r="G39" i="22"/>
  <c r="F39" i="22"/>
  <c r="D39" i="22"/>
  <c r="E35" i="22"/>
  <c r="I35" i="22"/>
  <c r="I34" i="22" s="1"/>
  <c r="H35" i="22"/>
  <c r="G35" i="22"/>
  <c r="G34" i="22" s="1"/>
  <c r="G33" i="22" s="1"/>
  <c r="G13" i="22" s="1"/>
  <c r="G12" i="22" s="1"/>
  <c r="G11" i="22" s="1"/>
  <c r="F35" i="22"/>
  <c r="D35" i="22"/>
  <c r="E30" i="22"/>
  <c r="E29" i="22"/>
  <c r="E28" i="22"/>
  <c r="E27" i="22"/>
  <c r="E26" i="22"/>
  <c r="I25" i="22"/>
  <c r="E31" i="22" s="1"/>
  <c r="H25" i="22"/>
  <c r="G25" i="22"/>
  <c r="F25" i="22"/>
  <c r="D25" i="22"/>
  <c r="G23" i="22"/>
  <c r="G22" i="22"/>
  <c r="I22" i="22"/>
  <c r="I22" i="23" s="1"/>
  <c r="H22" i="22"/>
  <c r="F22" i="22"/>
  <c r="I15" i="22"/>
  <c r="I14" i="22"/>
  <c r="H15" i="22"/>
  <c r="H14" i="22" s="1"/>
  <c r="G15" i="22"/>
  <c r="G14" i="22" s="1"/>
  <c r="F15" i="22"/>
  <c r="F14" i="22" s="1"/>
  <c r="D15" i="22"/>
  <c r="D14" i="22" s="1"/>
  <c r="G77" i="13"/>
  <c r="H77" i="13"/>
  <c r="H75" i="13"/>
  <c r="I77" i="13"/>
  <c r="I75" i="13" s="1"/>
  <c r="F77" i="13"/>
  <c r="F75" i="13"/>
  <c r="E19" i="3"/>
  <c r="G93" i="8"/>
  <c r="G35" i="7"/>
  <c r="E62" i="20"/>
  <c r="E62" i="23" s="1"/>
  <c r="E67" i="20"/>
  <c r="E67" i="23" s="1"/>
  <c r="H46" i="1"/>
  <c r="D77" i="13"/>
  <c r="D33" i="13"/>
  <c r="D13" i="13" s="1"/>
  <c r="D12" i="13" s="1"/>
  <c r="D11" i="13"/>
  <c r="D35" i="20"/>
  <c r="D39" i="20"/>
  <c r="D46" i="20"/>
  <c r="D63" i="20"/>
  <c r="D77" i="20"/>
  <c r="D25" i="3"/>
  <c r="D77" i="8"/>
  <c r="D75" i="8" s="1"/>
  <c r="D16" i="11"/>
  <c r="D17" i="11"/>
  <c r="D18" i="11"/>
  <c r="D19" i="11"/>
  <c r="D20" i="11"/>
  <c r="D21" i="11"/>
  <c r="D23" i="11"/>
  <c r="D26" i="11"/>
  <c r="D27" i="11"/>
  <c r="D28" i="11"/>
  <c r="D29" i="11"/>
  <c r="D30" i="11"/>
  <c r="D31" i="11"/>
  <c r="D32" i="11"/>
  <c r="D36" i="11"/>
  <c r="D37" i="11"/>
  <c r="D38" i="11"/>
  <c r="D40" i="11"/>
  <c r="D41" i="11"/>
  <c r="D42" i="11"/>
  <c r="D43" i="11"/>
  <c r="D44" i="11"/>
  <c r="D45" i="11"/>
  <c r="D47" i="11"/>
  <c r="D48" i="11"/>
  <c r="D50" i="11"/>
  <c r="D51" i="11"/>
  <c r="D53" i="11"/>
  <c r="D54" i="11"/>
  <c r="D55" i="11"/>
  <c r="D56" i="11"/>
  <c r="D57" i="11"/>
  <c r="D59" i="11"/>
  <c r="D60" i="11"/>
  <c r="D61" i="11"/>
  <c r="D62" i="11"/>
  <c r="D64" i="11"/>
  <c r="D65" i="11"/>
  <c r="D66" i="11"/>
  <c r="D67" i="11"/>
  <c r="D69" i="11"/>
  <c r="D70" i="11"/>
  <c r="D71" i="11"/>
  <c r="D72" i="11"/>
  <c r="D73" i="11"/>
  <c r="D74" i="11"/>
  <c r="D78" i="11"/>
  <c r="D79" i="11"/>
  <c r="D80" i="11"/>
  <c r="D81" i="11"/>
  <c r="D82" i="11"/>
  <c r="D83" i="11"/>
  <c r="D87" i="11"/>
  <c r="D88" i="11"/>
  <c r="D89" i="11"/>
  <c r="D90" i="11"/>
  <c r="D94" i="11"/>
  <c r="D95" i="11"/>
  <c r="D96" i="11"/>
  <c r="D97" i="11"/>
  <c r="D98" i="11"/>
  <c r="D99" i="11"/>
  <c r="D100" i="11"/>
  <c r="D106" i="11"/>
  <c r="D107" i="11"/>
  <c r="D108" i="11"/>
  <c r="D109" i="11"/>
  <c r="D109" i="12" s="1"/>
  <c r="D114" i="11"/>
  <c r="D115" i="11"/>
  <c r="D134" i="11"/>
  <c r="D135" i="11"/>
  <c r="D136" i="11"/>
  <c r="D137" i="11"/>
  <c r="D58" i="3"/>
  <c r="D52" i="3"/>
  <c r="D39" i="3"/>
  <c r="D35" i="3"/>
  <c r="D34" i="3"/>
  <c r="D35" i="7"/>
  <c r="D39" i="7"/>
  <c r="D46" i="7"/>
  <c r="D46" i="11"/>
  <c r="D49" i="7"/>
  <c r="D49" i="11"/>
  <c r="D52" i="7"/>
  <c r="D58" i="7"/>
  <c r="D63" i="7"/>
  <c r="D68" i="7"/>
  <c r="D68" i="11" s="1"/>
  <c r="D77" i="7"/>
  <c r="D25" i="7"/>
  <c r="D93" i="6"/>
  <c r="D92" i="6" s="1"/>
  <c r="D91" i="6"/>
  <c r="D13" i="6" s="1"/>
  <c r="D12" i="6"/>
  <c r="D11" i="6" s="1"/>
  <c r="D49" i="20"/>
  <c r="D25" i="20"/>
  <c r="D15" i="20"/>
  <c r="D105" i="8"/>
  <c r="D93" i="8"/>
  <c r="D92" i="8" s="1"/>
  <c r="D91" i="8" s="1"/>
  <c r="D25" i="8"/>
  <c r="D63" i="1"/>
  <c r="D68" i="1"/>
  <c r="D58" i="1"/>
  <c r="D52" i="1"/>
  <c r="D49" i="1"/>
  <c r="D39" i="1"/>
  <c r="D35" i="1"/>
  <c r="D25" i="1"/>
  <c r="E42" i="3"/>
  <c r="E42" i="11" s="1"/>
  <c r="I72" i="11"/>
  <c r="I72" i="12" s="1"/>
  <c r="I69" i="11"/>
  <c r="I53" i="11"/>
  <c r="I31" i="11"/>
  <c r="I15" i="7"/>
  <c r="I14" i="7" s="1"/>
  <c r="I15" i="8"/>
  <c r="E31" i="1"/>
  <c r="E62" i="7"/>
  <c r="I67" i="11"/>
  <c r="H67" i="11"/>
  <c r="G67" i="11"/>
  <c r="F67" i="11"/>
  <c r="F67" i="12" s="1"/>
  <c r="I62" i="11"/>
  <c r="H62" i="11"/>
  <c r="G62" i="11"/>
  <c r="F62" i="11"/>
  <c r="I135" i="11"/>
  <c r="H135" i="11"/>
  <c r="H135" i="12"/>
  <c r="G135" i="11"/>
  <c r="F135" i="11"/>
  <c r="E135" i="7"/>
  <c r="E135" i="11"/>
  <c r="I58" i="3"/>
  <c r="I63" i="3"/>
  <c r="I63" i="11" s="1"/>
  <c r="E67" i="3"/>
  <c r="E67" i="11"/>
  <c r="E62" i="3"/>
  <c r="E62" i="11"/>
  <c r="I52" i="3"/>
  <c r="E55" i="3"/>
  <c r="E62" i="1"/>
  <c r="E55" i="1"/>
  <c r="E55" i="12" s="1"/>
  <c r="E56" i="1"/>
  <c r="E67" i="1"/>
  <c r="E21" i="8"/>
  <c r="H105" i="7"/>
  <c r="H105" i="11" s="1"/>
  <c r="H105" i="12" s="1"/>
  <c r="H63" i="7"/>
  <c r="H54" i="11"/>
  <c r="H49" i="1"/>
  <c r="I93" i="8"/>
  <c r="I82" i="11"/>
  <c r="I83" i="11"/>
  <c r="I87" i="11"/>
  <c r="I87" i="12" s="1"/>
  <c r="I88" i="11"/>
  <c r="I89" i="11"/>
  <c r="I90" i="11"/>
  <c r="H82" i="11"/>
  <c r="H83" i="11"/>
  <c r="H87" i="11"/>
  <c r="H88" i="11"/>
  <c r="H89" i="11"/>
  <c r="H90" i="11"/>
  <c r="G82" i="11"/>
  <c r="G83" i="11"/>
  <c r="F82" i="11"/>
  <c r="E82" i="7"/>
  <c r="E82" i="11" s="1"/>
  <c r="E83" i="7"/>
  <c r="E83" i="11"/>
  <c r="I70" i="11"/>
  <c r="H70" i="11"/>
  <c r="E78" i="13"/>
  <c r="E77" i="13"/>
  <c r="E75" i="13"/>
  <c r="J131" i="11"/>
  <c r="E36" i="7"/>
  <c r="G115" i="3"/>
  <c r="G110" i="3"/>
  <c r="H115" i="7"/>
  <c r="G115" i="7"/>
  <c r="E115" i="7" s="1"/>
  <c r="H115" i="1"/>
  <c r="H110" i="1" s="1"/>
  <c r="G115" i="1"/>
  <c r="G110" i="1" s="1"/>
  <c r="G54" i="11"/>
  <c r="G52" i="1"/>
  <c r="E50" i="1"/>
  <c r="E49" i="1"/>
  <c r="E115" i="20"/>
  <c r="E115" i="8"/>
  <c r="E110" i="8" s="1"/>
  <c r="I115" i="11"/>
  <c r="F115" i="11"/>
  <c r="H110" i="3"/>
  <c r="I110" i="3"/>
  <c r="I110" i="11"/>
  <c r="F110" i="3"/>
  <c r="G110" i="20"/>
  <c r="G110" i="23" s="1"/>
  <c r="H110" i="20"/>
  <c r="H110" i="23"/>
  <c r="I110" i="20"/>
  <c r="I110" i="23" s="1"/>
  <c r="F110" i="20"/>
  <c r="F110" i="23" s="1"/>
  <c r="G110" i="8"/>
  <c r="H110" i="8"/>
  <c r="I110" i="8"/>
  <c r="F110" i="8"/>
  <c r="I110" i="1"/>
  <c r="F110" i="1"/>
  <c r="E42" i="1"/>
  <c r="E42" i="7"/>
  <c r="I133" i="11"/>
  <c r="H108" i="11"/>
  <c r="G105" i="7"/>
  <c r="G92" i="7"/>
  <c r="E108" i="7"/>
  <c r="G63" i="7"/>
  <c r="G22" i="3"/>
  <c r="H23" i="11"/>
  <c r="E23" i="7"/>
  <c r="G23" i="23"/>
  <c r="G15" i="8"/>
  <c r="I23" i="8"/>
  <c r="H23" i="8"/>
  <c r="H22" i="8" s="1"/>
  <c r="G22" i="8"/>
  <c r="H24" i="1"/>
  <c r="G23" i="1"/>
  <c r="H114" i="11"/>
  <c r="F114" i="11"/>
  <c r="K107" i="8"/>
  <c r="K108" i="8"/>
  <c r="K109" i="8"/>
  <c r="K110" i="8"/>
  <c r="K111" i="8"/>
  <c r="K114" i="8"/>
  <c r="K116" i="8"/>
  <c r="K117" i="8"/>
  <c r="K118" i="8"/>
  <c r="K118" i="12" s="1"/>
  <c r="K119" i="8"/>
  <c r="K119" i="12" s="1"/>
  <c r="K130" i="8"/>
  <c r="K131" i="8"/>
  <c r="K132" i="8"/>
  <c r="K133" i="8"/>
  <c r="K133" i="12" s="1"/>
  <c r="K134" i="8"/>
  <c r="K136" i="8"/>
  <c r="K137" i="8"/>
  <c r="E66" i="7"/>
  <c r="F23" i="11"/>
  <c r="I26" i="11"/>
  <c r="I27" i="11"/>
  <c r="I28" i="11"/>
  <c r="I29" i="11"/>
  <c r="I30" i="11"/>
  <c r="H26" i="11"/>
  <c r="H27" i="11"/>
  <c r="H28" i="11"/>
  <c r="H29" i="11"/>
  <c r="H30" i="11"/>
  <c r="G26" i="11"/>
  <c r="G27" i="11"/>
  <c r="G28" i="11"/>
  <c r="G29" i="11"/>
  <c r="G30" i="11"/>
  <c r="G31" i="11"/>
  <c r="F26" i="11"/>
  <c r="F27" i="11"/>
  <c r="F28" i="11"/>
  <c r="F29" i="11"/>
  <c r="F30" i="11"/>
  <c r="H22" i="3"/>
  <c r="I22" i="3"/>
  <c r="F22" i="3"/>
  <c r="E23" i="3"/>
  <c r="E22" i="3"/>
  <c r="G22" i="20"/>
  <c r="H22" i="20"/>
  <c r="I22" i="20"/>
  <c r="F22" i="20"/>
  <c r="F22" i="23" s="1"/>
  <c r="E23" i="20"/>
  <c r="E22" i="20" s="1"/>
  <c r="F22" i="8"/>
  <c r="I23" i="1"/>
  <c r="F23" i="1"/>
  <c r="E31" i="8"/>
  <c r="E25" i="8"/>
  <c r="G77" i="8"/>
  <c r="I77" i="8"/>
  <c r="I75" i="8" s="1"/>
  <c r="F77" i="8"/>
  <c r="F75" i="8" s="1"/>
  <c r="G46" i="3"/>
  <c r="H46" i="3"/>
  <c r="F46" i="3"/>
  <c r="E98" i="7"/>
  <c r="E98" i="11"/>
  <c r="E73" i="7"/>
  <c r="E73" i="11" s="1"/>
  <c r="E79" i="20"/>
  <c r="E79" i="23" s="1"/>
  <c r="E77" i="20"/>
  <c r="E77" i="23" s="1"/>
  <c r="I98" i="11"/>
  <c r="H98" i="11"/>
  <c r="G98" i="11"/>
  <c r="F98" i="11"/>
  <c r="F98" i="12" s="1"/>
  <c r="E51" i="7"/>
  <c r="E60" i="7"/>
  <c r="E106" i="8"/>
  <c r="E17" i="8"/>
  <c r="E18" i="8"/>
  <c r="E19" i="8"/>
  <c r="E20" i="8"/>
  <c r="G15" i="7"/>
  <c r="G14" i="7" s="1"/>
  <c r="F15" i="7"/>
  <c r="E17" i="7"/>
  <c r="G25" i="1"/>
  <c r="H25" i="1"/>
  <c r="I25" i="1"/>
  <c r="F25" i="1"/>
  <c r="I109" i="11"/>
  <c r="I109" i="12"/>
  <c r="H109" i="11"/>
  <c r="G109" i="11"/>
  <c r="F109" i="11"/>
  <c r="F41" i="11"/>
  <c r="F41" i="12" s="1"/>
  <c r="H25" i="8"/>
  <c r="E27" i="3"/>
  <c r="E28" i="3"/>
  <c r="E29" i="3"/>
  <c r="E30" i="3"/>
  <c r="E32" i="3"/>
  <c r="E26" i="3"/>
  <c r="E25" i="3" s="1"/>
  <c r="E27" i="7"/>
  <c r="E27" i="11"/>
  <c r="E28" i="7"/>
  <c r="E28" i="11"/>
  <c r="E29" i="7"/>
  <c r="E29" i="11"/>
  <c r="E30" i="7"/>
  <c r="E32" i="7"/>
  <c r="E32" i="11" s="1"/>
  <c r="E26" i="7"/>
  <c r="E26" i="11" s="1"/>
  <c r="E31" i="20"/>
  <c r="E27" i="20"/>
  <c r="E28" i="20"/>
  <c r="E29" i="20"/>
  <c r="E30" i="20"/>
  <c r="E30" i="23"/>
  <c r="E26" i="20"/>
  <c r="E26" i="23"/>
  <c r="E27" i="1"/>
  <c r="E28" i="1"/>
  <c r="E29" i="1"/>
  <c r="E30" i="1"/>
  <c r="E26" i="1"/>
  <c r="E25" i="1"/>
  <c r="E109" i="7"/>
  <c r="E109" i="11"/>
  <c r="E71" i="7"/>
  <c r="E71" i="11"/>
  <c r="E72" i="7"/>
  <c r="E72" i="11"/>
  <c r="E70" i="7"/>
  <c r="E70" i="11"/>
  <c r="E69" i="7"/>
  <c r="E69" i="1"/>
  <c r="E68" i="1" s="1"/>
  <c r="E18" i="7"/>
  <c r="E19" i="7"/>
  <c r="E20" i="7"/>
  <c r="E19" i="20"/>
  <c r="E20" i="20"/>
  <c r="E20" i="23" s="1"/>
  <c r="E20" i="12" s="1"/>
  <c r="E21" i="20"/>
  <c r="E17" i="20"/>
  <c r="E18" i="20"/>
  <c r="E18" i="23" s="1"/>
  <c r="E16" i="20"/>
  <c r="E16" i="23" s="1"/>
  <c r="F15" i="8"/>
  <c r="E105" i="3"/>
  <c r="F105" i="3"/>
  <c r="G105" i="3"/>
  <c r="H105" i="3"/>
  <c r="I105" i="3"/>
  <c r="F105" i="7"/>
  <c r="I105" i="7"/>
  <c r="I105" i="11" s="1"/>
  <c r="F105" i="8"/>
  <c r="G105" i="8"/>
  <c r="H105" i="8"/>
  <c r="I105" i="8"/>
  <c r="I105" i="12" s="1"/>
  <c r="E105" i="1"/>
  <c r="F105" i="1"/>
  <c r="G105" i="1"/>
  <c r="H105" i="1"/>
  <c r="I105" i="1"/>
  <c r="E65" i="3"/>
  <c r="E65" i="11"/>
  <c r="E66" i="3"/>
  <c r="E64" i="3"/>
  <c r="E61" i="3"/>
  <c r="E54" i="3"/>
  <c r="E53" i="3"/>
  <c r="E52" i="3"/>
  <c r="E47" i="3"/>
  <c r="E46" i="3"/>
  <c r="E43" i="3"/>
  <c r="E44" i="3"/>
  <c r="E44" i="11" s="1"/>
  <c r="E45" i="3"/>
  <c r="E40" i="3"/>
  <c r="E36" i="3"/>
  <c r="E35" i="3"/>
  <c r="E99" i="7"/>
  <c r="E99" i="11"/>
  <c r="E100" i="7"/>
  <c r="E78" i="7"/>
  <c r="E80" i="7"/>
  <c r="E80" i="11"/>
  <c r="E64" i="7"/>
  <c r="E64" i="11"/>
  <c r="E61" i="7"/>
  <c r="E61" i="11"/>
  <c r="E56" i="7"/>
  <c r="E56" i="11"/>
  <c r="E56" i="12" s="1"/>
  <c r="E55" i="7"/>
  <c r="E55" i="11" s="1"/>
  <c r="E50" i="7"/>
  <c r="E50" i="11"/>
  <c r="E48" i="7"/>
  <c r="E48" i="11"/>
  <c r="E47" i="7"/>
  <c r="E47" i="11" s="1"/>
  <c r="E43" i="7"/>
  <c r="E43" i="11" s="1"/>
  <c r="E44" i="7"/>
  <c r="E45" i="7"/>
  <c r="E45" i="11" s="1"/>
  <c r="E41" i="7"/>
  <c r="E41" i="11"/>
  <c r="E40" i="7"/>
  <c r="E37" i="7"/>
  <c r="E37" i="11"/>
  <c r="E38" i="7"/>
  <c r="E97" i="6"/>
  <c r="E93" i="6" s="1"/>
  <c r="E92" i="6" s="1"/>
  <c r="E96" i="6"/>
  <c r="E66" i="20"/>
  <c r="E66" i="23" s="1"/>
  <c r="E64" i="20"/>
  <c r="E61" i="20"/>
  <c r="E61" i="23" s="1"/>
  <c r="E60" i="20"/>
  <c r="E60" i="23" s="1"/>
  <c r="E54" i="20"/>
  <c r="E54" i="23" s="1"/>
  <c r="E53" i="20"/>
  <c r="E53" i="23" s="1"/>
  <c r="E50" i="20"/>
  <c r="E50" i="23" s="1"/>
  <c r="E49" i="20"/>
  <c r="E49" i="23" s="1"/>
  <c r="E47" i="20"/>
  <c r="E47" i="23" s="1"/>
  <c r="E46" i="20"/>
  <c r="E46" i="23" s="1"/>
  <c r="E43" i="20"/>
  <c r="E40" i="20"/>
  <c r="E40" i="23" s="1"/>
  <c r="E39" i="20"/>
  <c r="E39" i="23" s="1"/>
  <c r="E36" i="20"/>
  <c r="E36" i="23" s="1"/>
  <c r="E79" i="1"/>
  <c r="E77" i="1" s="1"/>
  <c r="E73" i="1"/>
  <c r="E66" i="1"/>
  <c r="E65" i="1"/>
  <c r="E65" i="12" s="1"/>
  <c r="E64" i="1"/>
  <c r="E61" i="1"/>
  <c r="E60" i="1"/>
  <c r="E53" i="1"/>
  <c r="E47" i="1"/>
  <c r="E46" i="1"/>
  <c r="E43" i="1"/>
  <c r="E44" i="1"/>
  <c r="E45" i="1"/>
  <c r="E36" i="1"/>
  <c r="E35" i="1" s="1"/>
  <c r="F32" i="11"/>
  <c r="G32" i="11"/>
  <c r="H32" i="11"/>
  <c r="I32" i="11"/>
  <c r="F36" i="11"/>
  <c r="H36" i="11"/>
  <c r="I36" i="11"/>
  <c r="F37" i="11"/>
  <c r="G37" i="11"/>
  <c r="H37" i="11"/>
  <c r="I37" i="11"/>
  <c r="F38" i="11"/>
  <c r="G38" i="11"/>
  <c r="H38" i="11"/>
  <c r="I38" i="11"/>
  <c r="F40" i="11"/>
  <c r="G40" i="11"/>
  <c r="H40" i="11"/>
  <c r="I40" i="11"/>
  <c r="G41" i="11"/>
  <c r="H41" i="11"/>
  <c r="I41" i="11"/>
  <c r="F42" i="11"/>
  <c r="G42" i="11"/>
  <c r="H42" i="11"/>
  <c r="F43" i="11"/>
  <c r="G43" i="11"/>
  <c r="H43" i="11"/>
  <c r="I43" i="11"/>
  <c r="F44" i="11"/>
  <c r="G44" i="11"/>
  <c r="H44" i="11"/>
  <c r="I44" i="11"/>
  <c r="F45" i="11"/>
  <c r="G45" i="11"/>
  <c r="H45" i="11"/>
  <c r="I45" i="11"/>
  <c r="F47" i="11"/>
  <c r="G47" i="11"/>
  <c r="H47" i="11"/>
  <c r="I47" i="11"/>
  <c r="F48" i="11"/>
  <c r="F48" i="12" s="1"/>
  <c r="G48" i="11"/>
  <c r="H48" i="11"/>
  <c r="I48" i="11"/>
  <c r="F50" i="11"/>
  <c r="F50" i="12" s="1"/>
  <c r="G50" i="11"/>
  <c r="G50" i="12"/>
  <c r="H50" i="11"/>
  <c r="I50" i="11"/>
  <c r="F51" i="11"/>
  <c r="G51" i="11"/>
  <c r="G51" i="12" s="1"/>
  <c r="H51" i="11"/>
  <c r="I51" i="11"/>
  <c r="F53" i="11"/>
  <c r="H53" i="11"/>
  <c r="H53" i="12" s="1"/>
  <c r="F54" i="11"/>
  <c r="I54" i="11"/>
  <c r="F55" i="11"/>
  <c r="G55" i="11"/>
  <c r="H55" i="11"/>
  <c r="I55" i="11"/>
  <c r="F56" i="11"/>
  <c r="G56" i="11"/>
  <c r="G56" i="12" s="1"/>
  <c r="H56" i="11"/>
  <c r="I56" i="11"/>
  <c r="E57" i="11"/>
  <c r="F57" i="11"/>
  <c r="G57" i="11"/>
  <c r="H57" i="11"/>
  <c r="I57" i="11"/>
  <c r="F59" i="11"/>
  <c r="G59" i="11"/>
  <c r="G59" i="12" s="1"/>
  <c r="H59" i="11"/>
  <c r="I59" i="11"/>
  <c r="F60" i="11"/>
  <c r="H60" i="11"/>
  <c r="I60" i="11"/>
  <c r="F61" i="11"/>
  <c r="G61" i="11"/>
  <c r="H61" i="11"/>
  <c r="I61" i="11"/>
  <c r="F64" i="11"/>
  <c r="F64" i="12" s="1"/>
  <c r="G64" i="11"/>
  <c r="H64" i="11"/>
  <c r="I64" i="11"/>
  <c r="F65" i="11"/>
  <c r="G65" i="11"/>
  <c r="H65" i="11"/>
  <c r="I65" i="11"/>
  <c r="F66" i="11"/>
  <c r="G66" i="11"/>
  <c r="I66" i="11"/>
  <c r="F69" i="11"/>
  <c r="G69" i="11"/>
  <c r="H69" i="11"/>
  <c r="F70" i="11"/>
  <c r="G70" i="11"/>
  <c r="F71" i="11"/>
  <c r="G71" i="11"/>
  <c r="H71" i="11"/>
  <c r="I71" i="11"/>
  <c r="F72" i="11"/>
  <c r="F72" i="12" s="1"/>
  <c r="G72" i="11"/>
  <c r="H72" i="11"/>
  <c r="F73" i="11"/>
  <c r="H73" i="11"/>
  <c r="H73" i="12" s="1"/>
  <c r="I73" i="11"/>
  <c r="E74" i="11"/>
  <c r="F74" i="11"/>
  <c r="G74" i="11"/>
  <c r="H74" i="11"/>
  <c r="I74" i="11"/>
  <c r="F78" i="11"/>
  <c r="G78" i="11"/>
  <c r="H78" i="11"/>
  <c r="I78" i="11"/>
  <c r="G79" i="11"/>
  <c r="H79" i="11"/>
  <c r="F80" i="11"/>
  <c r="G80" i="11"/>
  <c r="G80" i="12" s="1"/>
  <c r="H80" i="11"/>
  <c r="I80" i="11"/>
  <c r="G81" i="11"/>
  <c r="H81" i="11"/>
  <c r="I81" i="11"/>
  <c r="E87" i="11"/>
  <c r="E87" i="12"/>
  <c r="F87" i="11"/>
  <c r="F87" i="12" s="1"/>
  <c r="G87" i="11"/>
  <c r="E88" i="11"/>
  <c r="F88" i="11"/>
  <c r="G88" i="11"/>
  <c r="E89" i="11"/>
  <c r="F89" i="11"/>
  <c r="G89" i="11"/>
  <c r="E90" i="11"/>
  <c r="F90" i="11"/>
  <c r="G90" i="11"/>
  <c r="F94" i="11"/>
  <c r="G94" i="11"/>
  <c r="G94" i="12" s="1"/>
  <c r="H94" i="11"/>
  <c r="I94" i="11"/>
  <c r="F95" i="11"/>
  <c r="G95" i="11"/>
  <c r="G95" i="12" s="1"/>
  <c r="H95" i="11"/>
  <c r="I95" i="11"/>
  <c r="F96" i="11"/>
  <c r="G96" i="11"/>
  <c r="H96" i="11"/>
  <c r="I96" i="11"/>
  <c r="F97" i="11"/>
  <c r="G97" i="11"/>
  <c r="G97" i="12" s="1"/>
  <c r="H97" i="11"/>
  <c r="H97" i="12" s="1"/>
  <c r="I97" i="11"/>
  <c r="F99" i="11"/>
  <c r="G99" i="11"/>
  <c r="H99" i="11"/>
  <c r="I99" i="11"/>
  <c r="F100" i="11"/>
  <c r="G100" i="11"/>
  <c r="H100" i="11"/>
  <c r="I100" i="11"/>
  <c r="E106" i="11"/>
  <c r="F106" i="11"/>
  <c r="G106" i="11"/>
  <c r="H106" i="11"/>
  <c r="I106" i="11"/>
  <c r="F107" i="11"/>
  <c r="G107" i="11"/>
  <c r="I107" i="11"/>
  <c r="F108" i="11"/>
  <c r="I108" i="11"/>
  <c r="G114" i="11"/>
  <c r="H133" i="11"/>
  <c r="F134" i="11"/>
  <c r="G134" i="11"/>
  <c r="H134" i="11"/>
  <c r="I134" i="11"/>
  <c r="F136" i="11"/>
  <c r="G136" i="11"/>
  <c r="G136" i="12" s="1"/>
  <c r="H136" i="11"/>
  <c r="I136" i="11"/>
  <c r="F137" i="11"/>
  <c r="G137" i="11"/>
  <c r="H137" i="11"/>
  <c r="I137" i="11"/>
  <c r="J77" i="11"/>
  <c r="K77" i="11"/>
  <c r="L77" i="11"/>
  <c r="E77" i="6"/>
  <c r="F77" i="6"/>
  <c r="G77" i="6"/>
  <c r="H77" i="6"/>
  <c r="I77" i="6"/>
  <c r="F77" i="20"/>
  <c r="G77" i="20"/>
  <c r="H77" i="20"/>
  <c r="I77" i="20"/>
  <c r="I132" i="3"/>
  <c r="I131" i="3"/>
  <c r="I131" i="11" s="1"/>
  <c r="H132" i="3"/>
  <c r="H132" i="11" s="1"/>
  <c r="G132" i="3"/>
  <c r="G131" i="3"/>
  <c r="G130" i="3"/>
  <c r="F132" i="3"/>
  <c r="F131" i="3" s="1"/>
  <c r="F130" i="3" s="1"/>
  <c r="E132" i="3"/>
  <c r="E131" i="3"/>
  <c r="I93" i="3"/>
  <c r="H93" i="3"/>
  <c r="H92" i="3"/>
  <c r="G93" i="3"/>
  <c r="F93" i="3"/>
  <c r="E93" i="3"/>
  <c r="I68" i="3"/>
  <c r="H68" i="3"/>
  <c r="G68" i="3"/>
  <c r="F68" i="3"/>
  <c r="E68" i="3"/>
  <c r="H63" i="3"/>
  <c r="G63" i="3"/>
  <c r="H58" i="3"/>
  <c r="G58" i="3"/>
  <c r="G58" i="11" s="1"/>
  <c r="H52" i="3"/>
  <c r="G52" i="3"/>
  <c r="F52" i="3"/>
  <c r="I49" i="3"/>
  <c r="I49" i="11" s="1"/>
  <c r="H49" i="3"/>
  <c r="G49" i="3"/>
  <c r="F49" i="3"/>
  <c r="F34" i="3"/>
  <c r="I46" i="3"/>
  <c r="I39" i="3"/>
  <c r="H39" i="3"/>
  <c r="G39" i="3"/>
  <c r="G34" i="3" s="1"/>
  <c r="F39" i="3"/>
  <c r="G68" i="7"/>
  <c r="F68" i="7"/>
  <c r="F68" i="11" s="1"/>
  <c r="I63" i="7"/>
  <c r="I58" i="7"/>
  <c r="H58" i="7"/>
  <c r="G58" i="7"/>
  <c r="F58" i="7"/>
  <c r="H52" i="7"/>
  <c r="H52" i="11"/>
  <c r="F52" i="7"/>
  <c r="I49" i="7"/>
  <c r="H49" i="7"/>
  <c r="G49" i="7"/>
  <c r="G49" i="11" s="1"/>
  <c r="F49" i="7"/>
  <c r="I46" i="7"/>
  <c r="H46" i="7"/>
  <c r="G46" i="7"/>
  <c r="F46" i="7"/>
  <c r="I39" i="7"/>
  <c r="I39" i="11"/>
  <c r="H39" i="7"/>
  <c r="G39" i="7"/>
  <c r="F39" i="7"/>
  <c r="I35" i="7"/>
  <c r="H35" i="7"/>
  <c r="F35" i="7"/>
  <c r="I25" i="7"/>
  <c r="G25" i="7"/>
  <c r="I132" i="13"/>
  <c r="I131" i="13" s="1"/>
  <c r="I130" i="13" s="1"/>
  <c r="I116" i="13" s="1"/>
  <c r="H132" i="13"/>
  <c r="H131" i="13"/>
  <c r="H130" i="13" s="1"/>
  <c r="H116" i="13" s="1"/>
  <c r="G132" i="13"/>
  <c r="G131" i="13"/>
  <c r="G130" i="13" s="1"/>
  <c r="G116" i="13"/>
  <c r="F132" i="13"/>
  <c r="F131" i="13" s="1"/>
  <c r="F130" i="13" s="1"/>
  <c r="F116" i="13" s="1"/>
  <c r="E132" i="13"/>
  <c r="E131" i="13"/>
  <c r="E130" i="13" s="1"/>
  <c r="E116" i="13" s="1"/>
  <c r="I110" i="13"/>
  <c r="H110" i="13"/>
  <c r="G110" i="13"/>
  <c r="F110" i="13"/>
  <c r="E110" i="13"/>
  <c r="I105" i="13"/>
  <c r="I92" i="13" s="1"/>
  <c r="I91" i="13" s="1"/>
  <c r="H105" i="13"/>
  <c r="G105" i="13"/>
  <c r="F105" i="13"/>
  <c r="E105" i="13"/>
  <c r="E92" i="13" s="1"/>
  <c r="I93" i="13"/>
  <c r="H93" i="13"/>
  <c r="H92" i="13" s="1"/>
  <c r="H91" i="13"/>
  <c r="G93" i="13"/>
  <c r="G92" i="13"/>
  <c r="G91" i="13" s="1"/>
  <c r="F93" i="13"/>
  <c r="F92" i="13"/>
  <c r="F91" i="13" s="1"/>
  <c r="E93" i="13"/>
  <c r="E91" i="13"/>
  <c r="I68" i="13"/>
  <c r="H68" i="13"/>
  <c r="G68" i="13"/>
  <c r="F68" i="13"/>
  <c r="E68" i="13"/>
  <c r="I63" i="13"/>
  <c r="H63" i="13"/>
  <c r="G63" i="13"/>
  <c r="F63" i="13"/>
  <c r="E63" i="13"/>
  <c r="I58" i="13"/>
  <c r="H58" i="13"/>
  <c r="G58" i="13"/>
  <c r="F58" i="13"/>
  <c r="E58" i="13"/>
  <c r="I52" i="13"/>
  <c r="I34" i="13" s="1"/>
  <c r="I33" i="13" s="1"/>
  <c r="H52" i="13"/>
  <c r="G52" i="13"/>
  <c r="F52" i="13"/>
  <c r="E52" i="13"/>
  <c r="I49" i="13"/>
  <c r="H49" i="13"/>
  <c r="G49" i="13"/>
  <c r="F49" i="13"/>
  <c r="E49" i="13"/>
  <c r="I46" i="13"/>
  <c r="H46" i="13"/>
  <c r="G46" i="13"/>
  <c r="F46" i="13"/>
  <c r="E46" i="13"/>
  <c r="I39" i="13"/>
  <c r="H39" i="13"/>
  <c r="G39" i="13"/>
  <c r="F39" i="13"/>
  <c r="E39" i="13"/>
  <c r="E34" i="13"/>
  <c r="E33" i="13" s="1"/>
  <c r="E13" i="13" s="1"/>
  <c r="I35" i="13"/>
  <c r="H35" i="13"/>
  <c r="G35" i="13"/>
  <c r="F35" i="13"/>
  <c r="F34" i="13" s="1"/>
  <c r="F33" i="13" s="1"/>
  <c r="E35" i="13"/>
  <c r="I25" i="13"/>
  <c r="H25" i="13"/>
  <c r="G25" i="13"/>
  <c r="F25" i="13"/>
  <c r="E25" i="13"/>
  <c r="I20" i="13"/>
  <c r="I15" i="13" s="1"/>
  <c r="H20" i="13"/>
  <c r="H15" i="13"/>
  <c r="H14" i="13" s="1"/>
  <c r="G20" i="13"/>
  <c r="G15" i="13" s="1"/>
  <c r="F20" i="13"/>
  <c r="F15" i="13"/>
  <c r="F14" i="13" s="1"/>
  <c r="F13" i="13" s="1"/>
  <c r="E20" i="13"/>
  <c r="E15" i="13"/>
  <c r="I132" i="6"/>
  <c r="H132" i="6"/>
  <c r="H131" i="6" s="1"/>
  <c r="G132" i="6"/>
  <c r="F132" i="6"/>
  <c r="F131" i="6"/>
  <c r="E132" i="6"/>
  <c r="E131" i="6"/>
  <c r="E130" i="6"/>
  <c r="I110" i="6"/>
  <c r="H110" i="6"/>
  <c r="G110" i="6"/>
  <c r="F110" i="6"/>
  <c r="E110" i="6"/>
  <c r="I105" i="6"/>
  <c r="H105" i="6"/>
  <c r="G105" i="6"/>
  <c r="F105" i="6"/>
  <c r="F92" i="6" s="1"/>
  <c r="F91" i="6" s="1"/>
  <c r="E105" i="6"/>
  <c r="I93" i="6"/>
  <c r="I92" i="6"/>
  <c r="H93" i="6"/>
  <c r="H92" i="6" s="1"/>
  <c r="H91" i="6" s="1"/>
  <c r="G93" i="6"/>
  <c r="G92" i="6"/>
  <c r="F93" i="6"/>
  <c r="I68" i="6"/>
  <c r="H68" i="6"/>
  <c r="G68" i="6"/>
  <c r="F68" i="6"/>
  <c r="E68" i="6"/>
  <c r="I63" i="6"/>
  <c r="H63" i="6"/>
  <c r="G63" i="6"/>
  <c r="F63" i="6"/>
  <c r="E63" i="6"/>
  <c r="I58" i="6"/>
  <c r="H58" i="6"/>
  <c r="G58" i="6"/>
  <c r="F58" i="6"/>
  <c r="E58" i="6"/>
  <c r="I52" i="6"/>
  <c r="H52" i="6"/>
  <c r="G52" i="6"/>
  <c r="F52" i="6"/>
  <c r="E52" i="6"/>
  <c r="I49" i="6"/>
  <c r="H49" i="6"/>
  <c r="G49" i="6"/>
  <c r="G34" i="6" s="1"/>
  <c r="F49" i="6"/>
  <c r="E49" i="6"/>
  <c r="I46" i="6"/>
  <c r="H46" i="6"/>
  <c r="G46" i="6"/>
  <c r="F46" i="6"/>
  <c r="E46" i="6"/>
  <c r="I39" i="6"/>
  <c r="I34" i="6" s="1"/>
  <c r="I33" i="6" s="1"/>
  <c r="H39" i="6"/>
  <c r="G39" i="6"/>
  <c r="F39" i="6"/>
  <c r="E39" i="6"/>
  <c r="I35" i="6"/>
  <c r="H35" i="6"/>
  <c r="H34" i="6"/>
  <c r="H33" i="6" s="1"/>
  <c r="G35" i="6"/>
  <c r="F35" i="6"/>
  <c r="F34" i="6" s="1"/>
  <c r="F33" i="6" s="1"/>
  <c r="E35" i="6"/>
  <c r="I25" i="6"/>
  <c r="I14" i="6" s="1"/>
  <c r="H25" i="6"/>
  <c r="G25" i="6"/>
  <c r="F25" i="6"/>
  <c r="E25" i="6"/>
  <c r="E14" i="6" s="1"/>
  <c r="I20" i="6"/>
  <c r="I15" i="6" s="1"/>
  <c r="H20" i="6"/>
  <c r="H15" i="6"/>
  <c r="H14" i="6"/>
  <c r="G20" i="6"/>
  <c r="G15" i="6"/>
  <c r="F20" i="6"/>
  <c r="F15" i="6"/>
  <c r="F14" i="6" s="1"/>
  <c r="E20" i="6"/>
  <c r="E15" i="6"/>
  <c r="I132" i="20"/>
  <c r="H132" i="20"/>
  <c r="H131" i="20" s="1"/>
  <c r="H131" i="23" s="1"/>
  <c r="G132" i="20"/>
  <c r="G132" i="23"/>
  <c r="G131" i="20"/>
  <c r="G130" i="20" s="1"/>
  <c r="G130" i="23" s="1"/>
  <c r="F132" i="20"/>
  <c r="F131" i="20"/>
  <c r="E132" i="20"/>
  <c r="I105" i="20"/>
  <c r="H105" i="20"/>
  <c r="H105" i="23"/>
  <c r="G105" i="20"/>
  <c r="F105" i="20"/>
  <c r="F105" i="23" s="1"/>
  <c r="E105" i="20"/>
  <c r="E105" i="23" s="1"/>
  <c r="I93" i="20"/>
  <c r="H93" i="20"/>
  <c r="H93" i="23" s="1"/>
  <c r="G93" i="20"/>
  <c r="F93" i="20"/>
  <c r="E93" i="20"/>
  <c r="I68" i="20"/>
  <c r="H68" i="20"/>
  <c r="G68" i="20"/>
  <c r="G68" i="23"/>
  <c r="F68" i="20"/>
  <c r="F68" i="23" s="1"/>
  <c r="E68" i="20"/>
  <c r="E68" i="23"/>
  <c r="I63" i="20"/>
  <c r="H63" i="20"/>
  <c r="G63" i="20"/>
  <c r="G63" i="23" s="1"/>
  <c r="F63" i="20"/>
  <c r="F63" i="23" s="1"/>
  <c r="I58" i="20"/>
  <c r="I58" i="23"/>
  <c r="H58" i="20"/>
  <c r="G58" i="20"/>
  <c r="G58" i="23" s="1"/>
  <c r="F58" i="20"/>
  <c r="F58" i="23" s="1"/>
  <c r="I52" i="20"/>
  <c r="I52" i="23" s="1"/>
  <c r="H52" i="20"/>
  <c r="G52" i="20"/>
  <c r="G52" i="23" s="1"/>
  <c r="F52" i="20"/>
  <c r="F52" i="23" s="1"/>
  <c r="I49" i="20"/>
  <c r="H49" i="20"/>
  <c r="G49" i="20"/>
  <c r="G49" i="23" s="1"/>
  <c r="F49" i="20"/>
  <c r="F49" i="23" s="1"/>
  <c r="I46" i="20"/>
  <c r="H46" i="20"/>
  <c r="H46" i="23" s="1"/>
  <c r="G46" i="20"/>
  <c r="G46" i="23" s="1"/>
  <c r="F46" i="20"/>
  <c r="F46" i="23" s="1"/>
  <c r="I39" i="20"/>
  <c r="H39" i="20"/>
  <c r="G39" i="20"/>
  <c r="F39" i="20"/>
  <c r="I35" i="20"/>
  <c r="I35" i="23" s="1"/>
  <c r="H35" i="20"/>
  <c r="H34" i="20"/>
  <c r="H34" i="23" s="1"/>
  <c r="G35" i="20"/>
  <c r="G34" i="20" s="1"/>
  <c r="F35" i="20"/>
  <c r="F35" i="23" s="1"/>
  <c r="I25" i="20"/>
  <c r="I25" i="23" s="1"/>
  <c r="G25" i="20"/>
  <c r="G14" i="20" s="1"/>
  <c r="F25" i="20"/>
  <c r="F25" i="23"/>
  <c r="I132" i="8"/>
  <c r="I131" i="8"/>
  <c r="I130" i="8" s="1"/>
  <c r="I116" i="8" s="1"/>
  <c r="H132" i="8"/>
  <c r="H131" i="8"/>
  <c r="H130" i="8" s="1"/>
  <c r="G132" i="8"/>
  <c r="G131" i="8" s="1"/>
  <c r="G130" i="8" s="1"/>
  <c r="F132" i="8"/>
  <c r="F131" i="8"/>
  <c r="F130" i="8" s="1"/>
  <c r="F116" i="8" s="1"/>
  <c r="E132" i="8"/>
  <c r="E131" i="8"/>
  <c r="E130" i="8"/>
  <c r="E116" i="8" s="1"/>
  <c r="I68" i="8"/>
  <c r="H68" i="8"/>
  <c r="G68" i="8"/>
  <c r="F68" i="8"/>
  <c r="I63" i="8"/>
  <c r="H63" i="8"/>
  <c r="G63" i="8"/>
  <c r="F63" i="8"/>
  <c r="I58" i="8"/>
  <c r="H58" i="8"/>
  <c r="G58" i="8"/>
  <c r="F58" i="8"/>
  <c r="I52" i="8"/>
  <c r="H52" i="8"/>
  <c r="G52" i="8"/>
  <c r="F52" i="8"/>
  <c r="I49" i="8"/>
  <c r="H49" i="8"/>
  <c r="G49" i="8"/>
  <c r="F49" i="8"/>
  <c r="I39" i="8"/>
  <c r="H39" i="8"/>
  <c r="G39" i="8"/>
  <c r="G34" i="8" s="1"/>
  <c r="G33" i="8" s="1"/>
  <c r="F39" i="8"/>
  <c r="E39" i="8"/>
  <c r="I35" i="8"/>
  <c r="H35" i="8"/>
  <c r="H34" i="8" s="1"/>
  <c r="G35" i="8"/>
  <c r="F35" i="8"/>
  <c r="E35" i="8"/>
  <c r="I25" i="8"/>
  <c r="I25" i="12" s="1"/>
  <c r="G25" i="8"/>
  <c r="A12" i="8"/>
  <c r="E131" i="1"/>
  <c r="E130" i="1"/>
  <c r="E116" i="1" s="1"/>
  <c r="G132" i="1"/>
  <c r="G131" i="1" s="1"/>
  <c r="G130" i="1" s="1"/>
  <c r="G116" i="1" s="1"/>
  <c r="H132" i="1"/>
  <c r="H131" i="1" s="1"/>
  <c r="I132" i="1"/>
  <c r="I131" i="1"/>
  <c r="E93" i="1"/>
  <c r="E92" i="1" s="1"/>
  <c r="E91" i="1" s="1"/>
  <c r="F93" i="1"/>
  <c r="F92" i="1" s="1"/>
  <c r="F91" i="1"/>
  <c r="G93" i="1"/>
  <c r="G92" i="1" s="1"/>
  <c r="G91" i="1" s="1"/>
  <c r="H93" i="1"/>
  <c r="H92" i="1" s="1"/>
  <c r="I93" i="1"/>
  <c r="F68" i="1"/>
  <c r="G68" i="1"/>
  <c r="H68" i="1"/>
  <c r="I68" i="1"/>
  <c r="F52" i="1"/>
  <c r="H52" i="1"/>
  <c r="F49" i="1"/>
  <c r="G49" i="1"/>
  <c r="I49" i="1"/>
  <c r="F46" i="1"/>
  <c r="G46" i="1"/>
  <c r="I46" i="1"/>
  <c r="F39" i="1"/>
  <c r="G39" i="1"/>
  <c r="H39" i="1"/>
  <c r="I39" i="1"/>
  <c r="F35" i="1"/>
  <c r="G35" i="1"/>
  <c r="G34" i="1" s="1"/>
  <c r="H35" i="1"/>
  <c r="I35" i="1"/>
  <c r="A12" i="14"/>
  <c r="A13" i="14"/>
  <c r="A14" i="14" s="1"/>
  <c r="A15" i="14" s="1"/>
  <c r="A16" i="14" s="1"/>
  <c r="A17" i="14"/>
  <c r="A18" i="14" s="1"/>
  <c r="A19" i="14"/>
  <c r="A20" i="14" s="1"/>
  <c r="A21" i="14" s="1"/>
  <c r="A22" i="14" s="1"/>
  <c r="A23" i="14" s="1"/>
  <c r="A24" i="14" s="1"/>
  <c r="A25" i="14" s="1"/>
  <c r="A26" i="14" s="1"/>
  <c r="A27" i="14" s="1"/>
  <c r="A28" i="14"/>
  <c r="A29" i="14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G25" i="3"/>
  <c r="I25" i="3"/>
  <c r="F25" i="7"/>
  <c r="H25" i="20"/>
  <c r="H14" i="20" s="1"/>
  <c r="H14" i="23" s="1"/>
  <c r="F25" i="8"/>
  <c r="E97" i="11"/>
  <c r="E96" i="11"/>
  <c r="G73" i="11"/>
  <c r="G73" i="12" s="1"/>
  <c r="E79" i="7"/>
  <c r="E79" i="11" s="1"/>
  <c r="F79" i="11"/>
  <c r="E114" i="7"/>
  <c r="E114" i="11" s="1"/>
  <c r="I114" i="11"/>
  <c r="E31" i="7"/>
  <c r="H25" i="7"/>
  <c r="F93" i="8"/>
  <c r="H107" i="11"/>
  <c r="H107" i="12" s="1"/>
  <c r="E107" i="7"/>
  <c r="G108" i="11"/>
  <c r="G60" i="11"/>
  <c r="E54" i="7"/>
  <c r="G36" i="11"/>
  <c r="H77" i="8"/>
  <c r="H75" i="8"/>
  <c r="H68" i="7"/>
  <c r="H68" i="11" s="1"/>
  <c r="E57" i="13"/>
  <c r="H66" i="11"/>
  <c r="E54" i="1"/>
  <c r="E16" i="8"/>
  <c r="H15" i="8"/>
  <c r="H14" i="8" s="1"/>
  <c r="E57" i="20"/>
  <c r="E57" i="23" s="1"/>
  <c r="I42" i="11"/>
  <c r="I79" i="11"/>
  <c r="I68" i="7"/>
  <c r="I68" i="11" s="1"/>
  <c r="I52" i="7"/>
  <c r="E21" i="7"/>
  <c r="I52" i="1"/>
  <c r="H131" i="3"/>
  <c r="I15" i="1"/>
  <c r="I14" i="1"/>
  <c r="G15" i="1"/>
  <c r="H15" i="1"/>
  <c r="E16" i="7"/>
  <c r="E15" i="7" s="1"/>
  <c r="H15" i="7"/>
  <c r="H14" i="7" s="1"/>
  <c r="F81" i="11"/>
  <c r="D26" i="24"/>
  <c r="D26" i="14" s="1"/>
  <c r="D24" i="24"/>
  <c r="D24" i="14" s="1"/>
  <c r="D15" i="24"/>
  <c r="D14" i="24" s="1"/>
  <c r="E95" i="11"/>
  <c r="E94" i="11"/>
  <c r="G22" i="11"/>
  <c r="G23" i="11"/>
  <c r="I23" i="11"/>
  <c r="E59" i="1"/>
  <c r="E58" i="1" s="1"/>
  <c r="D29" i="24"/>
  <c r="D28" i="24" s="1"/>
  <c r="D28" i="14" s="1"/>
  <c r="D29" i="14"/>
  <c r="E31" i="3"/>
  <c r="H25" i="3"/>
  <c r="H25" i="11"/>
  <c r="E16" i="3"/>
  <c r="F15" i="3"/>
  <c r="F14" i="3" s="1"/>
  <c r="F25" i="3"/>
  <c r="I15" i="3"/>
  <c r="I14" i="3" s="1"/>
  <c r="I14" i="11" s="1"/>
  <c r="I15" i="11"/>
  <c r="I15" i="12" s="1"/>
  <c r="H15" i="3"/>
  <c r="E21" i="3"/>
  <c r="E20" i="3"/>
  <c r="E20" i="11" s="1"/>
  <c r="E18" i="3"/>
  <c r="E18" i="11" s="1"/>
  <c r="G15" i="3"/>
  <c r="E17" i="3"/>
  <c r="E17" i="11" s="1"/>
  <c r="G14" i="25"/>
  <c r="E23" i="22"/>
  <c r="E22" i="22" s="1"/>
  <c r="E14" i="22" s="1"/>
  <c r="I13" i="25"/>
  <c r="I12" i="25" s="1"/>
  <c r="I11" i="25" s="1"/>
  <c r="I25" i="11"/>
  <c r="D15" i="14"/>
  <c r="E26" i="24"/>
  <c r="I41" i="14"/>
  <c r="E30" i="11"/>
  <c r="E30" i="12" s="1"/>
  <c r="F14" i="1"/>
  <c r="G22" i="28"/>
  <c r="E24" i="1"/>
  <c r="E23" i="1"/>
  <c r="H23" i="1"/>
  <c r="H14" i="1" s="1"/>
  <c r="E39" i="3"/>
  <c r="E115" i="3"/>
  <c r="E110" i="3" s="1"/>
  <c r="G131" i="6"/>
  <c r="G130" i="6" s="1"/>
  <c r="G116" i="6" s="1"/>
  <c r="I131" i="6"/>
  <c r="I130" i="6" s="1"/>
  <c r="E58" i="22"/>
  <c r="G28" i="24"/>
  <c r="F45" i="14"/>
  <c r="I93" i="11"/>
  <c r="I92" i="28"/>
  <c r="I91" i="28"/>
  <c r="G92" i="28"/>
  <c r="G91" i="28" s="1"/>
  <c r="E85" i="11"/>
  <c r="H77" i="27"/>
  <c r="I77" i="27"/>
  <c r="G14" i="28"/>
  <c r="H131" i="27"/>
  <c r="H130" i="27" s="1"/>
  <c r="H116" i="27" s="1"/>
  <c r="H116" i="2" s="1"/>
  <c r="E58" i="27"/>
  <c r="D75" i="27"/>
  <c r="D75" i="2" s="1"/>
  <c r="G75" i="8"/>
  <c r="E46" i="8"/>
  <c r="E34" i="8" s="1"/>
  <c r="G92" i="8"/>
  <c r="G91" i="8" s="1"/>
  <c r="I28" i="24"/>
  <c r="I28" i="14" s="1"/>
  <c r="G77" i="27"/>
  <c r="E81" i="27"/>
  <c r="G75" i="13"/>
  <c r="E105" i="8"/>
  <c r="D14" i="26"/>
  <c r="D13" i="26" s="1"/>
  <c r="D12" i="26" s="1"/>
  <c r="D11" i="26" s="1"/>
  <c r="F28" i="26"/>
  <c r="E28" i="26" s="1"/>
  <c r="I28" i="26"/>
  <c r="E45" i="26"/>
  <c r="E41" i="26"/>
  <c r="E29" i="26"/>
  <c r="E56" i="26"/>
  <c r="H28" i="26"/>
  <c r="F14" i="26"/>
  <c r="F13" i="26" s="1"/>
  <c r="F12" i="26" s="1"/>
  <c r="E49" i="30"/>
  <c r="G92" i="30"/>
  <c r="G91" i="30" s="1"/>
  <c r="I34" i="30"/>
  <c r="H75" i="30"/>
  <c r="E18" i="14"/>
  <c r="L130" i="11"/>
  <c r="L130" i="12" s="1"/>
  <c r="H26" i="14"/>
  <c r="F14" i="25"/>
  <c r="D41" i="14"/>
  <c r="E79" i="2"/>
  <c r="E79" i="12" s="1"/>
  <c r="D63" i="11"/>
  <c r="H57" i="27"/>
  <c r="G57" i="27" s="1"/>
  <c r="F57" i="27" s="1"/>
  <c r="E57" i="27" s="1"/>
  <c r="D46" i="2"/>
  <c r="D46" i="12"/>
  <c r="E63" i="28"/>
  <c r="K14" i="23"/>
  <c r="E35" i="20"/>
  <c r="E35" i="23" s="1"/>
  <c r="J14" i="23"/>
  <c r="L116" i="11"/>
  <c r="G35" i="11"/>
  <c r="G75" i="3"/>
  <c r="E16" i="14"/>
  <c r="F29" i="14"/>
  <c r="H24" i="14"/>
  <c r="G24" i="14"/>
  <c r="E42" i="14"/>
  <c r="E44" i="14"/>
  <c r="E57" i="14"/>
  <c r="F13" i="25"/>
  <c r="F12" i="25" s="1"/>
  <c r="I29" i="14"/>
  <c r="D14" i="25"/>
  <c r="D13" i="25" s="1"/>
  <c r="D12" i="25" s="1"/>
  <c r="D11" i="25"/>
  <c r="H29" i="14"/>
  <c r="G41" i="14"/>
  <c r="E48" i="14"/>
  <c r="G56" i="14"/>
  <c r="I13" i="26"/>
  <c r="I12" i="26" s="1"/>
  <c r="I11" i="26" s="1"/>
  <c r="F26" i="14"/>
  <c r="H57" i="2"/>
  <c r="G57" i="2"/>
  <c r="G57" i="12" s="1"/>
  <c r="L14" i="23"/>
  <c r="L14" i="12" s="1"/>
  <c r="J110" i="11"/>
  <c r="J28" i="14"/>
  <c r="K110" i="11"/>
  <c r="L110" i="11"/>
  <c r="K28" i="14"/>
  <c r="L28" i="14"/>
  <c r="J14" i="11"/>
  <c r="J33" i="23"/>
  <c r="J11" i="11"/>
  <c r="J91" i="11"/>
  <c r="J91" i="12" s="1"/>
  <c r="J33" i="11"/>
  <c r="K14" i="11"/>
  <c r="J13" i="23"/>
  <c r="K33" i="23"/>
  <c r="K11" i="11"/>
  <c r="K33" i="11"/>
  <c r="L91" i="11"/>
  <c r="L91" i="12" s="1"/>
  <c r="K91" i="11"/>
  <c r="L14" i="11"/>
  <c r="L33" i="23"/>
  <c r="K13" i="23"/>
  <c r="J11" i="23"/>
  <c r="J12" i="23"/>
  <c r="L11" i="11"/>
  <c r="L33" i="11"/>
  <c r="L13" i="23"/>
  <c r="K11" i="23"/>
  <c r="K12" i="23"/>
  <c r="L11" i="23"/>
  <c r="L12" i="23"/>
  <c r="J13" i="31"/>
  <c r="J12" i="31"/>
  <c r="J11" i="31"/>
  <c r="F72" i="31"/>
  <c r="F18" i="31"/>
  <c r="F25" i="31"/>
  <c r="I24" i="31"/>
  <c r="I13" i="31" s="1"/>
  <c r="I12" i="31" s="1"/>
  <c r="I11" i="31"/>
  <c r="F54" i="31"/>
  <c r="G24" i="31"/>
  <c r="G71" i="31"/>
  <c r="G70" i="31"/>
  <c r="G13" i="31" s="1"/>
  <c r="F24" i="31"/>
  <c r="H70" i="31"/>
  <c r="H13" i="31" s="1"/>
  <c r="H12" i="31" s="1"/>
  <c r="H11" i="31" s="1"/>
  <c r="F71" i="31"/>
  <c r="F70" i="31"/>
  <c r="I15" i="14"/>
  <c r="G14" i="1"/>
  <c r="I92" i="1"/>
  <c r="I91" i="1"/>
  <c r="E63" i="1"/>
  <c r="F14" i="20"/>
  <c r="F14" i="23" s="1"/>
  <c r="H35" i="23"/>
  <c r="D34" i="20"/>
  <c r="H92" i="20"/>
  <c r="H92" i="23" s="1"/>
  <c r="H91" i="20"/>
  <c r="H91" i="23" s="1"/>
  <c r="I75" i="20"/>
  <c r="I75" i="23" s="1"/>
  <c r="G68" i="11"/>
  <c r="I22" i="11"/>
  <c r="F77" i="11"/>
  <c r="H35" i="11"/>
  <c r="F39" i="11"/>
  <c r="H39" i="11"/>
  <c r="F46" i="11"/>
  <c r="F49" i="11"/>
  <c r="F52" i="11"/>
  <c r="H58" i="11"/>
  <c r="G15" i="11"/>
  <c r="H14" i="3"/>
  <c r="G14" i="3"/>
  <c r="D52" i="11"/>
  <c r="D14" i="3"/>
  <c r="E34" i="3"/>
  <c r="E21" i="11"/>
  <c r="E58" i="3"/>
  <c r="E63" i="3"/>
  <c r="I52" i="11"/>
  <c r="E31" i="11"/>
  <c r="F25" i="11"/>
  <c r="G25" i="11"/>
  <c r="F35" i="11"/>
  <c r="F35" i="12"/>
  <c r="I46" i="11"/>
  <c r="I58" i="11"/>
  <c r="E92" i="3"/>
  <c r="E91" i="3" s="1"/>
  <c r="G92" i="3"/>
  <c r="G91" i="3"/>
  <c r="I92" i="3"/>
  <c r="I91" i="3" s="1"/>
  <c r="E66" i="11"/>
  <c r="G63" i="11"/>
  <c r="E36" i="11"/>
  <c r="D25" i="11"/>
  <c r="D58" i="11"/>
  <c r="D39" i="11"/>
  <c r="G133" i="12"/>
  <c r="D22" i="11"/>
  <c r="H22" i="11"/>
  <c r="F22" i="11"/>
  <c r="D33" i="3"/>
  <c r="G93" i="11"/>
  <c r="H77" i="11"/>
  <c r="H63" i="11"/>
  <c r="H75" i="11"/>
  <c r="H93" i="11"/>
  <c r="L13" i="11"/>
  <c r="L12" i="11" s="1"/>
  <c r="F15" i="11"/>
  <c r="H103" i="12"/>
  <c r="I111" i="11"/>
  <c r="I111" i="12" s="1"/>
  <c r="G105" i="11"/>
  <c r="G111" i="12"/>
  <c r="D14" i="7"/>
  <c r="F103" i="12"/>
  <c r="I125" i="12"/>
  <c r="I120" i="7"/>
  <c r="J13" i="11"/>
  <c r="J12" i="11" s="1"/>
  <c r="D92" i="7"/>
  <c r="D91" i="7" s="1"/>
  <c r="D91" i="11"/>
  <c r="H115" i="11"/>
  <c r="G53" i="11"/>
  <c r="G53" i="12" s="1"/>
  <c r="E58" i="7"/>
  <c r="G119" i="12"/>
  <c r="E117" i="12"/>
  <c r="E69" i="11"/>
  <c r="E68" i="7"/>
  <c r="E68" i="11"/>
  <c r="H111" i="11"/>
  <c r="H110" i="7"/>
  <c r="H110" i="11"/>
  <c r="E113" i="11"/>
  <c r="E111" i="7"/>
  <c r="E110" i="7"/>
  <c r="D123" i="12"/>
  <c r="D120" i="12"/>
  <c r="G120" i="7"/>
  <c r="G120" i="11"/>
  <c r="G120" i="12"/>
  <c r="E60" i="11"/>
  <c r="D15" i="11"/>
  <c r="F34" i="7"/>
  <c r="E63" i="7"/>
  <c r="D111" i="11"/>
  <c r="D111" i="12" s="1"/>
  <c r="D110" i="11"/>
  <c r="H130" i="7"/>
  <c r="F125" i="12"/>
  <c r="G102" i="12"/>
  <c r="J14" i="12"/>
  <c r="D115" i="12"/>
  <c r="D107" i="12"/>
  <c r="I137" i="12"/>
  <c r="G137" i="12"/>
  <c r="H133" i="12"/>
  <c r="H109" i="12"/>
  <c r="E53" i="11"/>
  <c r="G46" i="11"/>
  <c r="E46" i="7"/>
  <c r="E46" i="11" s="1"/>
  <c r="E100" i="11"/>
  <c r="E93" i="7"/>
  <c r="E93" i="11" s="1"/>
  <c r="D34" i="7"/>
  <c r="F92" i="7"/>
  <c r="E25" i="7"/>
  <c r="E25" i="11"/>
  <c r="E123" i="7"/>
  <c r="E123" i="11" s="1"/>
  <c r="D35" i="11"/>
  <c r="G52" i="7"/>
  <c r="G52" i="11" s="1"/>
  <c r="I34" i="7"/>
  <c r="I35" i="11"/>
  <c r="H46" i="11"/>
  <c r="H34" i="7"/>
  <c r="E38" i="11"/>
  <c r="E38" i="12" s="1"/>
  <c r="E35" i="7"/>
  <c r="E39" i="7"/>
  <c r="E39" i="11"/>
  <c r="E40" i="11"/>
  <c r="E78" i="11"/>
  <c r="E19" i="11"/>
  <c r="E19" i="12" s="1"/>
  <c r="E51" i="11"/>
  <c r="E51" i="12" s="1"/>
  <c r="E49" i="7"/>
  <c r="E22" i="7"/>
  <c r="E22" i="11"/>
  <c r="E23" i="11"/>
  <c r="E108" i="11"/>
  <c r="G110" i="7"/>
  <c r="G110" i="11" s="1"/>
  <c r="G115" i="11"/>
  <c r="G115" i="12" s="1"/>
  <c r="D75" i="7"/>
  <c r="D75" i="11" s="1"/>
  <c r="D77" i="11"/>
  <c r="I75" i="7"/>
  <c r="I75" i="11"/>
  <c r="I77" i="11"/>
  <c r="D133" i="12"/>
  <c r="H92" i="7"/>
  <c r="H92" i="11" s="1"/>
  <c r="F111" i="11"/>
  <c r="F111" i="12" s="1"/>
  <c r="F110" i="7"/>
  <c r="F110" i="11" s="1"/>
  <c r="H123" i="11"/>
  <c r="H120" i="7"/>
  <c r="F120" i="7"/>
  <c r="G131" i="7"/>
  <c r="G132" i="11"/>
  <c r="K14" i="12"/>
  <c r="D136" i="12"/>
  <c r="G118" i="12"/>
  <c r="L116" i="12"/>
  <c r="D96" i="12"/>
  <c r="D85" i="12"/>
  <c r="D81" i="12"/>
  <c r="F132" i="7"/>
  <c r="D99" i="12"/>
  <c r="D95" i="12"/>
  <c r="D88" i="12"/>
  <c r="D80" i="12"/>
  <c r="F101" i="12"/>
  <c r="E99" i="12"/>
  <c r="F89" i="12"/>
  <c r="G85" i="12"/>
  <c r="G81" i="12"/>
  <c r="G124" i="12"/>
  <c r="G122" i="12"/>
  <c r="G14" i="13"/>
  <c r="G34" i="13"/>
  <c r="G33" i="13" s="1"/>
  <c r="E14" i="13"/>
  <c r="I14" i="13"/>
  <c r="I13" i="13" s="1"/>
  <c r="I12" i="13" s="1"/>
  <c r="I11" i="13" s="1"/>
  <c r="H34" i="13"/>
  <c r="H33" i="13" s="1"/>
  <c r="E12" i="13"/>
  <c r="E11" i="13"/>
  <c r="F12" i="13"/>
  <c r="F11" i="13" s="1"/>
  <c r="G14" i="6"/>
  <c r="E34" i="6"/>
  <c r="E33" i="6" s="1"/>
  <c r="G33" i="6"/>
  <c r="E97" i="12"/>
  <c r="I133" i="12"/>
  <c r="I81" i="12"/>
  <c r="H137" i="12"/>
  <c r="H117" i="12"/>
  <c r="G134" i="12"/>
  <c r="G90" i="12"/>
  <c r="E136" i="12"/>
  <c r="E134" i="12"/>
  <c r="H49" i="23"/>
  <c r="H58" i="23"/>
  <c r="E34" i="22"/>
  <c r="E25" i="22"/>
  <c r="E15" i="22"/>
  <c r="I15" i="23"/>
  <c r="E63" i="22"/>
  <c r="H39" i="23"/>
  <c r="H52" i="23"/>
  <c r="E21" i="23"/>
  <c r="E19" i="23"/>
  <c r="E29" i="23"/>
  <c r="E27" i="23"/>
  <c r="G22" i="23"/>
  <c r="G22" i="12" s="1"/>
  <c r="D25" i="23"/>
  <c r="H34" i="22"/>
  <c r="H33" i="22" s="1"/>
  <c r="F34" i="22"/>
  <c r="F33" i="22"/>
  <c r="F13" i="22" s="1"/>
  <c r="F12" i="22" s="1"/>
  <c r="G91" i="22"/>
  <c r="E33" i="22"/>
  <c r="I32" i="12"/>
  <c r="G32" i="12"/>
  <c r="I29" i="12"/>
  <c r="G29" i="12"/>
  <c r="I27" i="12"/>
  <c r="G27" i="12"/>
  <c r="H15" i="23"/>
  <c r="F15" i="23"/>
  <c r="H57" i="12"/>
  <c r="G39" i="23"/>
  <c r="I39" i="23"/>
  <c r="I39" i="12" s="1"/>
  <c r="I46" i="23"/>
  <c r="I63" i="23"/>
  <c r="H68" i="23"/>
  <c r="H68" i="12" s="1"/>
  <c r="E17" i="23"/>
  <c r="E31" i="23"/>
  <c r="H22" i="23"/>
  <c r="D49" i="23"/>
  <c r="D39" i="23"/>
  <c r="E92" i="22"/>
  <c r="E91" i="22"/>
  <c r="I92" i="22"/>
  <c r="I91" i="22" s="1"/>
  <c r="D52" i="23"/>
  <c r="D58" i="23"/>
  <c r="H63" i="23"/>
  <c r="I68" i="23"/>
  <c r="E15" i="20"/>
  <c r="E15" i="23"/>
  <c r="I14" i="20"/>
  <c r="I14" i="23" s="1"/>
  <c r="E75" i="20"/>
  <c r="E75" i="23"/>
  <c r="D59" i="12"/>
  <c r="D45" i="12"/>
  <c r="D41" i="12"/>
  <c r="D31" i="12"/>
  <c r="D29" i="12"/>
  <c r="D27" i="12"/>
  <c r="E52" i="20"/>
  <c r="E52" i="23" s="1"/>
  <c r="D15" i="23"/>
  <c r="D14" i="20"/>
  <c r="G35" i="23"/>
  <c r="E58" i="20"/>
  <c r="E58" i="23" s="1"/>
  <c r="H25" i="23"/>
  <c r="D75" i="20"/>
  <c r="D75" i="23"/>
  <c r="D77" i="23"/>
  <c r="G15" i="23"/>
  <c r="I30" i="12"/>
  <c r="I28" i="12"/>
  <c r="I26" i="12"/>
  <c r="D78" i="12"/>
  <c r="D72" i="12"/>
  <c r="D61" i="12"/>
  <c r="D51" i="12"/>
  <c r="D43" i="12"/>
  <c r="D38" i="12"/>
  <c r="D36" i="12"/>
  <c r="D20" i="12"/>
  <c r="D18" i="12"/>
  <c r="G20" i="12"/>
  <c r="G30" i="12"/>
  <c r="G28" i="12"/>
  <c r="G26" i="12"/>
  <c r="D23" i="12"/>
  <c r="D16" i="12"/>
  <c r="I16" i="12"/>
  <c r="G16" i="12"/>
  <c r="G21" i="12"/>
  <c r="I20" i="12"/>
  <c r="E61" i="12"/>
  <c r="F32" i="12"/>
  <c r="H30" i="12"/>
  <c r="F30" i="12"/>
  <c r="F29" i="12"/>
  <c r="H28" i="12"/>
  <c r="F28" i="12"/>
  <c r="F27" i="12"/>
  <c r="H26" i="12"/>
  <c r="F26" i="12"/>
  <c r="D76" i="12"/>
  <c r="D73" i="12"/>
  <c r="D71" i="12"/>
  <c r="D69" i="12"/>
  <c r="D67" i="12"/>
  <c r="D65" i="12"/>
  <c r="D62" i="12"/>
  <c r="D60" i="12"/>
  <c r="D57" i="12"/>
  <c r="D55" i="12"/>
  <c r="D53" i="12"/>
  <c r="D50" i="12"/>
  <c r="D47" i="12"/>
  <c r="D44" i="12"/>
  <c r="D42" i="12"/>
  <c r="D40" i="12"/>
  <c r="D37" i="12"/>
  <c r="D32" i="12"/>
  <c r="D30" i="12"/>
  <c r="D28" i="12"/>
  <c r="D26" i="12"/>
  <c r="D21" i="12"/>
  <c r="D19" i="12"/>
  <c r="D17" i="12"/>
  <c r="E32" i="12"/>
  <c r="H16" i="12"/>
  <c r="F16" i="12"/>
  <c r="H21" i="12"/>
  <c r="F21" i="12"/>
  <c r="H20" i="12"/>
  <c r="F20" i="12"/>
  <c r="H19" i="12"/>
  <c r="F19" i="12"/>
  <c r="H18" i="12"/>
  <c r="F18" i="12"/>
  <c r="H17" i="12"/>
  <c r="F17" i="12"/>
  <c r="F23" i="12"/>
  <c r="H31" i="12"/>
  <c r="F31" i="12"/>
  <c r="I19" i="12"/>
  <c r="G19" i="12"/>
  <c r="I18" i="12"/>
  <c r="G18" i="12"/>
  <c r="I17" i="12"/>
  <c r="G17" i="12"/>
  <c r="G23" i="12"/>
  <c r="I31" i="12"/>
  <c r="G31" i="12"/>
  <c r="E70" i="12"/>
  <c r="G65" i="12"/>
  <c r="I62" i="12"/>
  <c r="I60" i="12"/>
  <c r="I56" i="12"/>
  <c r="F55" i="12"/>
  <c r="I51" i="12"/>
  <c r="H48" i="12"/>
  <c r="I45" i="12"/>
  <c r="H44" i="12"/>
  <c r="I43" i="12"/>
  <c r="G43" i="12"/>
  <c r="I42" i="12"/>
  <c r="G42" i="12"/>
  <c r="I41" i="12"/>
  <c r="G41" i="12"/>
  <c r="E41" i="12"/>
  <c r="H40" i="12"/>
  <c r="F40" i="12"/>
  <c r="H38" i="12"/>
  <c r="F38" i="12"/>
  <c r="I37" i="12"/>
  <c r="G37" i="12"/>
  <c r="E37" i="12"/>
  <c r="H36" i="12"/>
  <c r="F36" i="12"/>
  <c r="I79" i="12"/>
  <c r="G79" i="12"/>
  <c r="G78" i="12"/>
  <c r="H76" i="12"/>
  <c r="F74" i="12"/>
  <c r="I73" i="12"/>
  <c r="E73" i="12"/>
  <c r="H72" i="12"/>
  <c r="I71" i="12"/>
  <c r="H70" i="12"/>
  <c r="F70" i="12"/>
  <c r="I69" i="12"/>
  <c r="E69" i="12"/>
  <c r="H66" i="12"/>
  <c r="F66" i="12"/>
  <c r="H65" i="12"/>
  <c r="F65" i="12"/>
  <c r="I64" i="12"/>
  <c r="G64" i="12"/>
  <c r="H62" i="12"/>
  <c r="F62" i="12"/>
  <c r="H61" i="12"/>
  <c r="F61" i="12"/>
  <c r="H60" i="12"/>
  <c r="F60" i="12"/>
  <c r="H59" i="12"/>
  <c r="F59" i="12"/>
  <c r="H56" i="12"/>
  <c r="F56" i="12"/>
  <c r="I55" i="12"/>
  <c r="G55" i="12"/>
  <c r="H54" i="12"/>
  <c r="F54" i="12"/>
  <c r="F53" i="12"/>
  <c r="H51" i="12"/>
  <c r="F51" i="12"/>
  <c r="I50" i="12"/>
  <c r="I48" i="12"/>
  <c r="G48" i="12"/>
  <c r="E48" i="12"/>
  <c r="H47" i="12"/>
  <c r="F47" i="12"/>
  <c r="H45" i="12"/>
  <c r="F45" i="12"/>
  <c r="I44" i="12"/>
  <c r="G44" i="12"/>
  <c r="E44" i="12"/>
  <c r="H43" i="12"/>
  <c r="F43" i="12"/>
  <c r="H42" i="12"/>
  <c r="F42" i="12"/>
  <c r="H41" i="12"/>
  <c r="I40" i="12"/>
  <c r="G40" i="12"/>
  <c r="I38" i="12"/>
  <c r="G38" i="12"/>
  <c r="H37" i="12"/>
  <c r="F37" i="12"/>
  <c r="I36" i="12"/>
  <c r="G36" i="12"/>
  <c r="E40" i="2"/>
  <c r="G25" i="2"/>
  <c r="I25" i="2"/>
  <c r="E27" i="2"/>
  <c r="E27" i="12" s="1"/>
  <c r="E29" i="2"/>
  <c r="E31" i="2"/>
  <c r="F35" i="2"/>
  <c r="D52" i="2"/>
  <c r="G52" i="2"/>
  <c r="I52" i="2"/>
  <c r="I52" i="12"/>
  <c r="E54" i="2"/>
  <c r="G58" i="2"/>
  <c r="I58" i="2"/>
  <c r="I58" i="12" s="1"/>
  <c r="F22" i="2"/>
  <c r="E43" i="2"/>
  <c r="F14" i="30"/>
  <c r="H14" i="30"/>
  <c r="E25" i="30"/>
  <c r="G22" i="2"/>
  <c r="E30" i="2"/>
  <c r="D14" i="30"/>
  <c r="D14" i="2"/>
  <c r="I14" i="30"/>
  <c r="G14" i="30"/>
  <c r="G14" i="2"/>
  <c r="F34" i="30"/>
  <c r="E77" i="30"/>
  <c r="E75" i="30" s="1"/>
  <c r="E92" i="30"/>
  <c r="E91" i="30"/>
  <c r="F92" i="30"/>
  <c r="F91" i="30"/>
  <c r="H92" i="30"/>
  <c r="H91" i="30"/>
  <c r="H13" i="30" s="1"/>
  <c r="H12" i="30"/>
  <c r="H11" i="30" s="1"/>
  <c r="E34" i="30"/>
  <c r="E39" i="2"/>
  <c r="D34" i="30"/>
  <c r="D33" i="30"/>
  <c r="G34" i="30"/>
  <c r="G33" i="30" s="1"/>
  <c r="G13" i="30"/>
  <c r="G12" i="30"/>
  <c r="G11" i="30" s="1"/>
  <c r="G71" i="2"/>
  <c r="G71" i="12"/>
  <c r="E63" i="30"/>
  <c r="D15" i="2"/>
  <c r="I15" i="2"/>
  <c r="E17" i="2"/>
  <c r="E17" i="12"/>
  <c r="H46" i="2"/>
  <c r="H63" i="2"/>
  <c r="H63" i="12"/>
  <c r="G68" i="2"/>
  <c r="G68" i="12" s="1"/>
  <c r="I68" i="2"/>
  <c r="I68" i="12" s="1"/>
  <c r="E101" i="2"/>
  <c r="D58" i="2"/>
  <c r="E58" i="28"/>
  <c r="F34" i="28"/>
  <c r="F33" i="28" s="1"/>
  <c r="D14" i="28"/>
  <c r="E57" i="2"/>
  <c r="E57" i="12"/>
  <c r="E59" i="2"/>
  <c r="E77" i="28"/>
  <c r="E75" i="28"/>
  <c r="D77" i="2"/>
  <c r="E93" i="28"/>
  <c r="E92" i="28"/>
  <c r="E91" i="28"/>
  <c r="E35" i="2"/>
  <c r="F39" i="2"/>
  <c r="G46" i="2"/>
  <c r="I46" i="2"/>
  <c r="D49" i="2"/>
  <c r="G49" i="2"/>
  <c r="I63" i="2"/>
  <c r="I63" i="12" s="1"/>
  <c r="F68" i="2"/>
  <c r="F68" i="12" s="1"/>
  <c r="E71" i="2"/>
  <c r="E71" i="12"/>
  <c r="E15" i="28"/>
  <c r="I14" i="28"/>
  <c r="H34" i="28"/>
  <c r="E52" i="28"/>
  <c r="E34" i="28"/>
  <c r="E53" i="2"/>
  <c r="H92" i="28"/>
  <c r="H91" i="28"/>
  <c r="F92" i="28"/>
  <c r="F91" i="28" s="1"/>
  <c r="D22" i="2"/>
  <c r="I34" i="28"/>
  <c r="H130" i="28"/>
  <c r="H116" i="28" s="1"/>
  <c r="H132" i="2"/>
  <c r="F25" i="2"/>
  <c r="H25" i="2"/>
  <c r="E28" i="2"/>
  <c r="I35" i="2"/>
  <c r="I35" i="12" s="1"/>
  <c r="D39" i="2"/>
  <c r="D39" i="12" s="1"/>
  <c r="G39" i="2"/>
  <c r="I39" i="2"/>
  <c r="F49" i="2"/>
  <c r="F49" i="12" s="1"/>
  <c r="H49" i="2"/>
  <c r="H58" i="2"/>
  <c r="F110" i="2"/>
  <c r="E76" i="2"/>
  <c r="E76" i="12" s="1"/>
  <c r="E83" i="2"/>
  <c r="D92" i="2"/>
  <c r="E105" i="2"/>
  <c r="G105" i="2"/>
  <c r="G110" i="2"/>
  <c r="G110" i="12" s="1"/>
  <c r="I110" i="2"/>
  <c r="E36" i="2"/>
  <c r="G15" i="2"/>
  <c r="D105" i="12"/>
  <c r="E25" i="27"/>
  <c r="H23" i="2"/>
  <c r="H23" i="12"/>
  <c r="H22" i="27"/>
  <c r="H22" i="2"/>
  <c r="H22" i="12" s="1"/>
  <c r="D35" i="2"/>
  <c r="D34" i="27"/>
  <c r="D34" i="2" s="1"/>
  <c r="G34" i="27"/>
  <c r="E26" i="2"/>
  <c r="E26" i="12"/>
  <c r="H14" i="27"/>
  <c r="G131" i="27"/>
  <c r="F25" i="12"/>
  <c r="F14" i="27"/>
  <c r="E46" i="27"/>
  <c r="E46" i="2" s="1"/>
  <c r="E46" i="12"/>
  <c r="E47" i="2"/>
  <c r="F57" i="2"/>
  <c r="F57" i="12" s="1"/>
  <c r="H35" i="2"/>
  <c r="H35" i="12"/>
  <c r="H34" i="27"/>
  <c r="I49" i="2"/>
  <c r="I34" i="27"/>
  <c r="E52" i="27"/>
  <c r="E52" i="2" s="1"/>
  <c r="E92" i="27"/>
  <c r="E20" i="2"/>
  <c r="E15" i="27"/>
  <c r="I14" i="27"/>
  <c r="I23" i="2"/>
  <c r="I23" i="12"/>
  <c r="E23" i="27"/>
  <c r="E22" i="27" s="1"/>
  <c r="F46" i="2"/>
  <c r="F34" i="27"/>
  <c r="E49" i="27"/>
  <c r="E50" i="2"/>
  <c r="I131" i="27"/>
  <c r="I130" i="27"/>
  <c r="I132" i="2"/>
  <c r="K110" i="12"/>
  <c r="G92" i="27"/>
  <c r="G93" i="2"/>
  <c r="E81" i="2"/>
  <c r="E81" i="12"/>
  <c r="F131" i="27"/>
  <c r="F132" i="2"/>
  <c r="H33" i="8"/>
  <c r="F14" i="8"/>
  <c r="F13" i="8" s="1"/>
  <c r="F12" i="8" s="1"/>
  <c r="F11" i="8" s="1"/>
  <c r="F92" i="8"/>
  <c r="F91" i="8" s="1"/>
  <c r="F22" i="12"/>
  <c r="E15" i="8"/>
  <c r="F34" i="8"/>
  <c r="F33" i="8"/>
  <c r="I34" i="8"/>
  <c r="G14" i="8"/>
  <c r="E77" i="8"/>
  <c r="H93" i="8"/>
  <c r="H92" i="8" s="1"/>
  <c r="H92" i="12" s="1"/>
  <c r="H91" i="8"/>
  <c r="H13" i="8" s="1"/>
  <c r="H12" i="8" s="1"/>
  <c r="E75" i="8"/>
  <c r="D14" i="8"/>
  <c r="I33" i="8"/>
  <c r="E23" i="8"/>
  <c r="I22" i="8"/>
  <c r="E47" i="12"/>
  <c r="E36" i="12"/>
  <c r="D22" i="12"/>
  <c r="G58" i="12"/>
  <c r="E58" i="11"/>
  <c r="H39" i="12"/>
  <c r="D14" i="11"/>
  <c r="D13" i="3"/>
  <c r="D12" i="3" s="1"/>
  <c r="D11" i="3" s="1"/>
  <c r="D58" i="12"/>
  <c r="E40" i="12"/>
  <c r="D92" i="11"/>
  <c r="D92" i="12" s="1"/>
  <c r="E111" i="11"/>
  <c r="E111" i="12" s="1"/>
  <c r="D77" i="12"/>
  <c r="G46" i="12"/>
  <c r="E39" i="12"/>
  <c r="F131" i="7"/>
  <c r="F132" i="11"/>
  <c r="H120" i="11"/>
  <c r="H120" i="12" s="1"/>
  <c r="H91" i="7"/>
  <c r="D33" i="7"/>
  <c r="D34" i="11"/>
  <c r="H46" i="12"/>
  <c r="E132" i="7"/>
  <c r="E132" i="11" s="1"/>
  <c r="E133" i="11"/>
  <c r="E133" i="12" s="1"/>
  <c r="G130" i="7"/>
  <c r="G116" i="7" s="1"/>
  <c r="G116" i="11" s="1"/>
  <c r="G131" i="11"/>
  <c r="F120" i="11"/>
  <c r="F120" i="12"/>
  <c r="E14" i="7"/>
  <c r="E35" i="11"/>
  <c r="E35" i="12" s="1"/>
  <c r="H33" i="7"/>
  <c r="E120" i="7"/>
  <c r="F91" i="7"/>
  <c r="G34" i="7"/>
  <c r="G34" i="11" s="1"/>
  <c r="J33" i="13"/>
  <c r="J13" i="13" s="1"/>
  <c r="E53" i="12"/>
  <c r="D49" i="12"/>
  <c r="E29" i="12"/>
  <c r="G15" i="12"/>
  <c r="I46" i="12"/>
  <c r="D52" i="12"/>
  <c r="G14" i="23"/>
  <c r="G34" i="23"/>
  <c r="D14" i="23"/>
  <c r="E93" i="2"/>
  <c r="E93" i="12" s="1"/>
  <c r="G130" i="27"/>
  <c r="G130" i="2" s="1"/>
  <c r="I34" i="2"/>
  <c r="D33" i="27"/>
  <c r="E91" i="27"/>
  <c r="E92" i="2"/>
  <c r="H33" i="27"/>
  <c r="E23" i="2"/>
  <c r="E49" i="2"/>
  <c r="E34" i="27"/>
  <c r="F130" i="27"/>
  <c r="F116" i="27"/>
  <c r="F131" i="2"/>
  <c r="F131" i="12" s="1"/>
  <c r="G91" i="27"/>
  <c r="G13" i="8"/>
  <c r="G12" i="8"/>
  <c r="E33" i="8"/>
  <c r="E131" i="7"/>
  <c r="E120" i="11"/>
  <c r="D13" i="7"/>
  <c r="D33" i="11"/>
  <c r="F130" i="7"/>
  <c r="F130" i="11" s="1"/>
  <c r="F131" i="11"/>
  <c r="K33" i="13"/>
  <c r="L33" i="13"/>
  <c r="L13" i="13"/>
  <c r="L33" i="12"/>
  <c r="K91" i="12"/>
  <c r="K13" i="11"/>
  <c r="K12" i="11" s="1"/>
  <c r="H130" i="3"/>
  <c r="H131" i="11"/>
  <c r="E130" i="3"/>
  <c r="E116" i="3" s="1"/>
  <c r="E63" i="11"/>
  <c r="H91" i="3"/>
  <c r="H91" i="11"/>
  <c r="G33" i="3"/>
  <c r="F116" i="3"/>
  <c r="G116" i="3"/>
  <c r="G130" i="11"/>
  <c r="I130" i="3"/>
  <c r="I130" i="11" s="1"/>
  <c r="E75" i="3"/>
  <c r="E33" i="3" s="1"/>
  <c r="I132" i="11"/>
  <c r="F93" i="11"/>
  <c r="H110" i="12"/>
  <c r="D137" i="12"/>
  <c r="D114" i="12"/>
  <c r="D110" i="12"/>
  <c r="D108" i="12"/>
  <c r="D106" i="12"/>
  <c r="I135" i="12"/>
  <c r="F115" i="12"/>
  <c r="J110" i="12"/>
  <c r="E84" i="12"/>
  <c r="D97" i="12"/>
  <c r="D90" i="12"/>
  <c r="D84" i="12"/>
  <c r="D82" i="12"/>
  <c r="E80" i="12"/>
  <c r="E82" i="12"/>
  <c r="D79" i="12"/>
  <c r="D134" i="12"/>
  <c r="I115" i="12"/>
  <c r="I76" i="12"/>
  <c r="D101" i="12"/>
  <c r="E95" i="12"/>
  <c r="E88" i="12"/>
  <c r="I83" i="12"/>
  <c r="G83" i="12"/>
  <c r="E137" i="12"/>
  <c r="E120" i="12"/>
  <c r="E112" i="12"/>
  <c r="E109" i="12"/>
  <c r="E102" i="12"/>
  <c r="E89" i="12"/>
  <c r="E72" i="12"/>
  <c r="F135" i="12"/>
  <c r="F123" i="12"/>
  <c r="F112" i="12"/>
  <c r="F100" i="12"/>
  <c r="F71" i="12"/>
  <c r="G114" i="12"/>
  <c r="G112" i="12"/>
  <c r="G98" i="12"/>
  <c r="G96" i="12"/>
  <c r="G69" i="12"/>
  <c r="H125" i="12"/>
  <c r="H123" i="12"/>
  <c r="H114" i="12"/>
  <c r="H112" i="12"/>
  <c r="H96" i="12"/>
  <c r="H94" i="12"/>
  <c r="H87" i="12"/>
  <c r="H81" i="12"/>
  <c r="I136" i="12"/>
  <c r="I134" i="12"/>
  <c r="I123" i="12"/>
  <c r="I104" i="12"/>
  <c r="I102" i="12"/>
  <c r="G109" i="12"/>
  <c r="I107" i="12"/>
  <c r="G107" i="12"/>
  <c r="D68" i="12"/>
  <c r="H74" i="12"/>
  <c r="H67" i="12"/>
  <c r="D100" i="12"/>
  <c r="D98" i="12"/>
  <c r="D94" i="12"/>
  <c r="D89" i="12"/>
  <c r="D87" i="12"/>
  <c r="D83" i="12"/>
  <c r="I101" i="12"/>
  <c r="H99" i="12"/>
  <c r="F99" i="12"/>
  <c r="F97" i="12"/>
  <c r="H95" i="12"/>
  <c r="F95" i="12"/>
  <c r="I89" i="12"/>
  <c r="G89" i="12"/>
  <c r="G87" i="12"/>
  <c r="H85" i="12"/>
  <c r="F85" i="12"/>
  <c r="H83" i="12"/>
  <c r="F83" i="12"/>
  <c r="F81" i="12"/>
  <c r="H79" i="12"/>
  <c r="F79" i="12"/>
  <c r="H78" i="12"/>
  <c r="F78" i="12"/>
  <c r="G74" i="12"/>
  <c r="E74" i="12"/>
  <c r="F73" i="12"/>
  <c r="G72" i="12"/>
  <c r="H71" i="12"/>
  <c r="G70" i="12"/>
  <c r="H69" i="12"/>
  <c r="F69" i="12"/>
  <c r="I129" i="12"/>
  <c r="E125" i="12"/>
  <c r="E123" i="12"/>
  <c r="E121" i="12"/>
  <c r="E119" i="12"/>
  <c r="E90" i="12"/>
  <c r="E78" i="12"/>
  <c r="F136" i="12"/>
  <c r="F108" i="12"/>
  <c r="F106" i="12"/>
  <c r="G106" i="12"/>
  <c r="G103" i="12"/>
  <c r="G101" i="12"/>
  <c r="G84" i="12"/>
  <c r="G82" i="12"/>
  <c r="G67" i="12"/>
  <c r="H122" i="12"/>
  <c r="H111" i="12"/>
  <c r="H82" i="12"/>
  <c r="I108" i="12"/>
  <c r="I103" i="12"/>
  <c r="I97" i="12"/>
  <c r="I90" i="12"/>
  <c r="I84" i="12"/>
  <c r="I82" i="12"/>
  <c r="I80" i="12"/>
  <c r="I78" i="12"/>
  <c r="H116" i="7"/>
  <c r="H116" i="11" s="1"/>
  <c r="F116" i="7"/>
  <c r="D126" i="11"/>
  <c r="D126" i="12"/>
  <c r="H128" i="12"/>
  <c r="E126" i="7"/>
  <c r="J13" i="12"/>
  <c r="J12" i="13"/>
  <c r="J33" i="12"/>
  <c r="F11" i="22"/>
  <c r="E83" i="12"/>
  <c r="G105" i="23"/>
  <c r="I105" i="23"/>
  <c r="F77" i="23"/>
  <c r="F137" i="12"/>
  <c r="H118" i="12"/>
  <c r="H115" i="12"/>
  <c r="F114" i="12"/>
  <c r="F109" i="12"/>
  <c r="F107" i="12"/>
  <c r="I106" i="12"/>
  <c r="E85" i="12"/>
  <c r="H101" i="12"/>
  <c r="I99" i="12"/>
  <c r="G99" i="12"/>
  <c r="I95" i="12"/>
  <c r="H89" i="12"/>
  <c r="G88" i="12"/>
  <c r="G128" i="12"/>
  <c r="H127" i="12"/>
  <c r="I128" i="12"/>
  <c r="I74" i="12"/>
  <c r="I70" i="12"/>
  <c r="I67" i="12"/>
  <c r="E67" i="12"/>
  <c r="D74" i="12"/>
  <c r="D70" i="12"/>
  <c r="D75" i="12"/>
  <c r="G76" i="12"/>
  <c r="F75" i="20"/>
  <c r="F75" i="23"/>
  <c r="G77" i="23"/>
  <c r="G75" i="20"/>
  <c r="G75" i="23"/>
  <c r="E93" i="23"/>
  <c r="E92" i="20"/>
  <c r="E92" i="23" s="1"/>
  <c r="G93" i="23"/>
  <c r="G92" i="20"/>
  <c r="I93" i="23"/>
  <c r="I92" i="20"/>
  <c r="I91" i="20" s="1"/>
  <c r="H77" i="23"/>
  <c r="H75" i="20"/>
  <c r="H75" i="23"/>
  <c r="H33" i="20"/>
  <c r="E115" i="23"/>
  <c r="E110" i="20"/>
  <c r="E110" i="23"/>
  <c r="G108" i="12"/>
  <c r="E108" i="12"/>
  <c r="E106" i="12"/>
  <c r="H100" i="12"/>
  <c r="H98" i="12"/>
  <c r="F96" i="12"/>
  <c r="F94" i="12"/>
  <c r="I88" i="12"/>
  <c r="I86" i="12"/>
  <c r="F110" i="12"/>
  <c r="I93" i="12"/>
  <c r="I114" i="12"/>
  <c r="E114" i="12"/>
  <c r="H108" i="12"/>
  <c r="H106" i="12"/>
  <c r="E86" i="12"/>
  <c r="I100" i="12"/>
  <c r="G100" i="12"/>
  <c r="E100" i="12"/>
  <c r="I98" i="12"/>
  <c r="E98" i="12"/>
  <c r="I96" i="12"/>
  <c r="E96" i="12"/>
  <c r="I94" i="12"/>
  <c r="E94" i="12"/>
  <c r="H90" i="12"/>
  <c r="F90" i="12"/>
  <c r="H88" i="12"/>
  <c r="F88" i="12"/>
  <c r="H86" i="12"/>
  <c r="F86" i="12"/>
  <c r="H84" i="12"/>
  <c r="F84" i="12"/>
  <c r="F82" i="12"/>
  <c r="H80" i="12"/>
  <c r="F80" i="12"/>
  <c r="H119" i="12"/>
  <c r="F119" i="12"/>
  <c r="G117" i="12"/>
  <c r="F131" i="23"/>
  <c r="F130" i="20"/>
  <c r="G130" i="12"/>
  <c r="G116" i="20"/>
  <c r="G116" i="23"/>
  <c r="H130" i="20"/>
  <c r="H130" i="23" s="1"/>
  <c r="F132" i="23"/>
  <c r="G131" i="23"/>
  <c r="H132" i="23"/>
  <c r="H136" i="12"/>
  <c r="G135" i="12"/>
  <c r="E135" i="12"/>
  <c r="H134" i="12"/>
  <c r="F134" i="12"/>
  <c r="D13" i="30"/>
  <c r="D12" i="30" s="1"/>
  <c r="D11" i="30" s="1"/>
  <c r="D91" i="2"/>
  <c r="D91" i="12" s="1"/>
  <c r="E91" i="2"/>
  <c r="D93" i="2"/>
  <c r="D93" i="12" s="1"/>
  <c r="I33" i="30"/>
  <c r="I13" i="30" s="1"/>
  <c r="I12" i="30" s="1"/>
  <c r="I11" i="30" s="1"/>
  <c r="E58" i="30"/>
  <c r="I33" i="28"/>
  <c r="F75" i="2"/>
  <c r="F116" i="28"/>
  <c r="F116" i="2"/>
  <c r="F130" i="2"/>
  <c r="E116" i="28"/>
  <c r="H91" i="2"/>
  <c r="G91" i="2"/>
  <c r="E132" i="2"/>
  <c r="G92" i="2"/>
  <c r="G131" i="2"/>
  <c r="G131" i="12" s="1"/>
  <c r="G132" i="2"/>
  <c r="G132" i="12" s="1"/>
  <c r="G127" i="12"/>
  <c r="H13" i="27"/>
  <c r="F33" i="27"/>
  <c r="F77" i="2"/>
  <c r="I130" i="2"/>
  <c r="I116" i="27"/>
  <c r="I116" i="2" s="1"/>
  <c r="I75" i="27"/>
  <c r="I75" i="2" s="1"/>
  <c r="I77" i="2"/>
  <c r="I33" i="27"/>
  <c r="I33" i="2" s="1"/>
  <c r="E110" i="27"/>
  <c r="E110" i="2" s="1"/>
  <c r="E115" i="2"/>
  <c r="H130" i="2"/>
  <c r="I131" i="2"/>
  <c r="E77" i="27"/>
  <c r="I92" i="27"/>
  <c r="I91" i="27" s="1"/>
  <c r="I91" i="2" s="1"/>
  <c r="F93" i="2"/>
  <c r="H92" i="2"/>
  <c r="I110" i="12"/>
  <c r="E131" i="2"/>
  <c r="E130" i="27"/>
  <c r="E127" i="2"/>
  <c r="E127" i="12"/>
  <c r="E126" i="27"/>
  <c r="E126" i="2" s="1"/>
  <c r="G116" i="27"/>
  <c r="G116" i="2"/>
  <c r="F127" i="12"/>
  <c r="H129" i="12"/>
  <c r="I127" i="12"/>
  <c r="G116" i="8"/>
  <c r="G116" i="12" s="1"/>
  <c r="E128" i="12"/>
  <c r="H91" i="1"/>
  <c r="H91" i="12" s="1"/>
  <c r="I130" i="1"/>
  <c r="I116" i="1"/>
  <c r="G126" i="12"/>
  <c r="H13" i="6"/>
  <c r="I91" i="6"/>
  <c r="F13" i="6"/>
  <c r="F12" i="6" s="1"/>
  <c r="F11" i="6" s="1"/>
  <c r="G91" i="6"/>
  <c r="F130" i="6"/>
  <c r="H130" i="6"/>
  <c r="E91" i="6"/>
  <c r="I116" i="6"/>
  <c r="F132" i="12"/>
  <c r="H132" i="12"/>
  <c r="G93" i="12"/>
  <c r="I126" i="12"/>
  <c r="E126" i="6"/>
  <c r="E116" i="6"/>
  <c r="H116" i="20"/>
  <c r="H116" i="3"/>
  <c r="H130" i="11"/>
  <c r="E126" i="11"/>
  <c r="H33" i="23"/>
  <c r="H13" i="20"/>
  <c r="I92" i="23"/>
  <c r="G92" i="23"/>
  <c r="G91" i="20"/>
  <c r="G91" i="23" s="1"/>
  <c r="E91" i="20"/>
  <c r="E130" i="2"/>
  <c r="E77" i="2"/>
  <c r="E75" i="27"/>
  <c r="E75" i="2"/>
  <c r="I92" i="2"/>
  <c r="H116" i="6"/>
  <c r="G13" i="6"/>
  <c r="G12" i="6" s="1"/>
  <c r="F116" i="6"/>
  <c r="I13" i="6"/>
  <c r="I12" i="6" s="1"/>
  <c r="I11" i="6" s="1"/>
  <c r="H12" i="6"/>
  <c r="H116" i="23"/>
  <c r="I91" i="23"/>
  <c r="H12" i="20"/>
  <c r="E91" i="23"/>
  <c r="H11" i="6"/>
  <c r="F33" i="3"/>
  <c r="F13" i="3" s="1"/>
  <c r="F12" i="3" s="1"/>
  <c r="F34" i="11"/>
  <c r="G66" i="12"/>
  <c r="E43" i="12"/>
  <c r="E66" i="12"/>
  <c r="G63" i="12"/>
  <c r="E63" i="27"/>
  <c r="E75" i="1"/>
  <c r="I77" i="12"/>
  <c r="F77" i="12"/>
  <c r="G33" i="1"/>
  <c r="G13" i="1"/>
  <c r="I14" i="2"/>
  <c r="H14" i="2"/>
  <c r="E22" i="2"/>
  <c r="E26" i="26"/>
  <c r="E26" i="14"/>
  <c r="H14" i="14"/>
  <c r="H13" i="26"/>
  <c r="G15" i="26"/>
  <c r="G15" i="14" s="1"/>
  <c r="G14" i="26"/>
  <c r="E17" i="26"/>
  <c r="H12" i="26"/>
  <c r="E17" i="14"/>
  <c r="H11" i="26"/>
  <c r="J116" i="7"/>
  <c r="J116" i="11"/>
  <c r="J116" i="12" s="1"/>
  <c r="J130" i="11"/>
  <c r="J130" i="12"/>
  <c r="K116" i="7"/>
  <c r="K116" i="11" s="1"/>
  <c r="K116" i="12" s="1"/>
  <c r="K130" i="11"/>
  <c r="K130" i="12"/>
  <c r="D131" i="7"/>
  <c r="D130" i="7" s="1"/>
  <c r="D132" i="11"/>
  <c r="D132" i="12"/>
  <c r="D131" i="11"/>
  <c r="D131" i="12" s="1"/>
  <c r="G91" i="7"/>
  <c r="G92" i="11"/>
  <c r="E15" i="24"/>
  <c r="G12" i="24"/>
  <c r="G91" i="11"/>
  <c r="G11" i="24"/>
  <c r="E126" i="20"/>
  <c r="E126" i="23" s="1"/>
  <c r="F11" i="26" l="1"/>
  <c r="G12" i="1"/>
  <c r="H12" i="23"/>
  <c r="H11" i="20"/>
  <c r="H11" i="23" s="1"/>
  <c r="J11" i="13"/>
  <c r="J12" i="12"/>
  <c r="E23" i="12"/>
  <c r="F33" i="30"/>
  <c r="F34" i="2"/>
  <c r="E13" i="6"/>
  <c r="E12" i="6" s="1"/>
  <c r="E11" i="6" s="1"/>
  <c r="G91" i="12"/>
  <c r="D33" i="2"/>
  <c r="D13" i="27"/>
  <c r="I22" i="12"/>
  <c r="E22" i="8"/>
  <c r="I14" i="8"/>
  <c r="G14" i="14"/>
  <c r="G13" i="26"/>
  <c r="G12" i="26" s="1"/>
  <c r="G11" i="26" s="1"/>
  <c r="G11" i="6"/>
  <c r="D116" i="7"/>
  <c r="D116" i="11" s="1"/>
  <c r="D116" i="12" s="1"/>
  <c r="D130" i="11"/>
  <c r="D130" i="12" s="1"/>
  <c r="F11" i="3"/>
  <c r="H13" i="23"/>
  <c r="E126" i="12"/>
  <c r="F116" i="20"/>
  <c r="F116" i="23" s="1"/>
  <c r="F130" i="23"/>
  <c r="F130" i="12" s="1"/>
  <c r="L13" i="12"/>
  <c r="L12" i="13"/>
  <c r="E131" i="11"/>
  <c r="E130" i="7"/>
  <c r="E34" i="2"/>
  <c r="E33" i="27"/>
  <c r="I13" i="27"/>
  <c r="G13" i="3"/>
  <c r="G12" i="3" s="1"/>
  <c r="G11" i="3" s="1"/>
  <c r="G14" i="11"/>
  <c r="G14" i="12" s="1"/>
  <c r="E13" i="22"/>
  <c r="E12" i="22" s="1"/>
  <c r="E11" i="22" s="1"/>
  <c r="H13" i="7"/>
  <c r="E132" i="12"/>
  <c r="H12" i="27"/>
  <c r="E58" i="2"/>
  <c r="E58" i="12" s="1"/>
  <c r="E33" i="28"/>
  <c r="E63" i="2"/>
  <c r="E33" i="30"/>
  <c r="E49" i="11"/>
  <c r="E41" i="24"/>
  <c r="E41" i="14" s="1"/>
  <c r="F28" i="24"/>
  <c r="H15" i="11"/>
  <c r="H15" i="12" s="1"/>
  <c r="K13" i="13"/>
  <c r="K33" i="12"/>
  <c r="G11" i="8"/>
  <c r="G105" i="12"/>
  <c r="H33" i="28"/>
  <c r="H13" i="28" s="1"/>
  <c r="H12" i="28" s="1"/>
  <c r="H11" i="28" s="1"/>
  <c r="H34" i="2"/>
  <c r="I33" i="7"/>
  <c r="E23" i="23"/>
  <c r="G75" i="27"/>
  <c r="G75" i="2" s="1"/>
  <c r="G77" i="2"/>
  <c r="G77" i="12" s="1"/>
  <c r="H116" i="8"/>
  <c r="H116" i="12" s="1"/>
  <c r="H130" i="12"/>
  <c r="I49" i="23"/>
  <c r="I49" i="12" s="1"/>
  <c r="I34" i="20"/>
  <c r="H49" i="11"/>
  <c r="H49" i="12" s="1"/>
  <c r="H34" i="3"/>
  <c r="E18" i="12"/>
  <c r="H25" i="12"/>
  <c r="F75" i="12"/>
  <c r="E22" i="23"/>
  <c r="E14" i="20"/>
  <c r="I92" i="8"/>
  <c r="D63" i="23"/>
  <c r="D33" i="20"/>
  <c r="D34" i="22"/>
  <c r="D35" i="23"/>
  <c r="D35" i="12" s="1"/>
  <c r="I33" i="22"/>
  <c r="E15" i="3"/>
  <c r="E14" i="3" s="1"/>
  <c r="E13" i="3" s="1"/>
  <c r="E12" i="3" s="1"/>
  <c r="E11" i="3" s="1"/>
  <c r="D13" i="24"/>
  <c r="D14" i="14"/>
  <c r="H14" i="11"/>
  <c r="H14" i="12" s="1"/>
  <c r="E116" i="27"/>
  <c r="E116" i="2" s="1"/>
  <c r="I116" i="3"/>
  <c r="D12" i="7"/>
  <c r="D13" i="11"/>
  <c r="H131" i="2"/>
  <c r="H131" i="12" s="1"/>
  <c r="E50" i="12"/>
  <c r="E14" i="27"/>
  <c r="E28" i="12"/>
  <c r="I13" i="28"/>
  <c r="I12" i="28" s="1"/>
  <c r="I11" i="28" s="1"/>
  <c r="E31" i="12"/>
  <c r="I116" i="7"/>
  <c r="I116" i="11" s="1"/>
  <c r="I120" i="11"/>
  <c r="I120" i="12" s="1"/>
  <c r="F41" i="14"/>
  <c r="E92" i="8"/>
  <c r="E107" i="11"/>
  <c r="E107" i="12" s="1"/>
  <c r="E105" i="7"/>
  <c r="G33" i="20"/>
  <c r="F39" i="23"/>
  <c r="F39" i="12" s="1"/>
  <c r="F34" i="20"/>
  <c r="I132" i="23"/>
  <c r="I131" i="20"/>
  <c r="F14" i="28"/>
  <c r="F15" i="2"/>
  <c r="F15" i="12" s="1"/>
  <c r="G34" i="28"/>
  <c r="G35" i="2"/>
  <c r="G35" i="12" s="1"/>
  <c r="E68" i="12"/>
  <c r="F11" i="25"/>
  <c r="G39" i="12"/>
  <c r="E56" i="24"/>
  <c r="E56" i="14" s="1"/>
  <c r="H28" i="24"/>
  <c r="H56" i="14"/>
  <c r="G92" i="12"/>
  <c r="E16" i="11"/>
  <c r="E16" i="12" s="1"/>
  <c r="F116" i="11"/>
  <c r="H93" i="12"/>
  <c r="I132" i="12"/>
  <c r="D15" i="12"/>
  <c r="F13" i="31"/>
  <c r="G12" i="31"/>
  <c r="J11" i="12"/>
  <c r="H75" i="27"/>
  <c r="H75" i="2" s="1"/>
  <c r="H75" i="12" s="1"/>
  <c r="H77" i="2"/>
  <c r="H77" i="12" s="1"/>
  <c r="E52" i="7"/>
  <c r="E52" i="11" s="1"/>
  <c r="E54" i="11"/>
  <c r="E54" i="12" s="1"/>
  <c r="G75" i="7"/>
  <c r="G77" i="11"/>
  <c r="G33" i="27"/>
  <c r="E34" i="20"/>
  <c r="H58" i="12"/>
  <c r="E59" i="12"/>
  <c r="E101" i="12"/>
  <c r="G25" i="23"/>
  <c r="G25" i="12" s="1"/>
  <c r="G13" i="13"/>
  <c r="G12" i="13" s="1"/>
  <c r="G11" i="13" s="1"/>
  <c r="F33" i="7"/>
  <c r="F33" i="11" s="1"/>
  <c r="E110" i="11"/>
  <c r="E115" i="11"/>
  <c r="E115" i="1"/>
  <c r="F34" i="1"/>
  <c r="I34" i="1"/>
  <c r="F52" i="12"/>
  <c r="F92" i="20"/>
  <c r="F93" i="23"/>
  <c r="F93" i="12" s="1"/>
  <c r="H13" i="13"/>
  <c r="H12" i="13" s="1"/>
  <c r="H11" i="13" s="1"/>
  <c r="G28" i="25"/>
  <c r="G28" i="14" s="1"/>
  <c r="G29" i="14"/>
  <c r="E29" i="25"/>
  <c r="E29" i="14" s="1"/>
  <c r="L110" i="12"/>
  <c r="E52" i="1"/>
  <c r="F46" i="12"/>
  <c r="G52" i="12"/>
  <c r="E131" i="20"/>
  <c r="E132" i="23"/>
  <c r="E28" i="23"/>
  <c r="E25" i="20"/>
  <c r="E25" i="23" s="1"/>
  <c r="E42" i="12"/>
  <c r="E49" i="12"/>
  <c r="H34" i="1"/>
  <c r="E62" i="12"/>
  <c r="E77" i="7"/>
  <c r="G49" i="12"/>
  <c r="G39" i="11"/>
  <c r="F105" i="11"/>
  <c r="F105" i="12" s="1"/>
  <c r="F92" i="3"/>
  <c r="I65" i="12"/>
  <c r="F92" i="27"/>
  <c r="E64" i="23"/>
  <c r="E64" i="12" s="1"/>
  <c r="E63" i="20"/>
  <c r="E63" i="23" s="1"/>
  <c r="F14" i="7"/>
  <c r="I13" i="22"/>
  <c r="I12" i="22" s="1"/>
  <c r="I11" i="22" s="1"/>
  <c r="H50" i="12"/>
  <c r="I34" i="3"/>
  <c r="F58" i="11"/>
  <c r="F58" i="12" s="1"/>
  <c r="E45" i="12"/>
  <c r="H13" i="22"/>
  <c r="H12" i="22" s="1"/>
  <c r="H11" i="22" s="1"/>
  <c r="D56" i="12"/>
  <c r="F63" i="11"/>
  <c r="F63" i="12" s="1"/>
  <c r="F56" i="14"/>
  <c r="E45" i="25"/>
  <c r="E45" i="14" s="1"/>
  <c r="E15" i="26"/>
  <c r="E14" i="26" s="1"/>
  <c r="E13" i="26" s="1"/>
  <c r="D33" i="28"/>
  <c r="D13" i="28" s="1"/>
  <c r="D12" i="28" s="1"/>
  <c r="D11" i="28" s="1"/>
  <c r="E60" i="12"/>
  <c r="K117" i="12"/>
  <c r="D34" i="1"/>
  <c r="I57" i="12"/>
  <c r="I53" i="12"/>
  <c r="E15" i="1"/>
  <c r="F24" i="14"/>
  <c r="F14" i="24"/>
  <c r="E24" i="24"/>
  <c r="E24" i="14" s="1"/>
  <c r="H28" i="25"/>
  <c r="H13" i="25" s="1"/>
  <c r="H12" i="25" s="1"/>
  <c r="H11" i="25" s="1"/>
  <c r="D25" i="2"/>
  <c r="D25" i="12" s="1"/>
  <c r="H52" i="2"/>
  <c r="H52" i="12" s="1"/>
  <c r="E25" i="28"/>
  <c r="D33" i="8"/>
  <c r="D13" i="8" s="1"/>
  <c r="D12" i="8" s="1"/>
  <c r="D11" i="8" s="1"/>
  <c r="D117" i="12"/>
  <c r="G62" i="12"/>
  <c r="D63" i="2"/>
  <c r="D63" i="12" s="1"/>
  <c r="D54" i="12"/>
  <c r="D121" i="11"/>
  <c r="D121" i="12" s="1"/>
  <c r="D66" i="12"/>
  <c r="G61" i="12"/>
  <c r="G60" i="12"/>
  <c r="E42" i="23"/>
  <c r="D14" i="1"/>
  <c r="H55" i="12"/>
  <c r="I54" i="12"/>
  <c r="G47" i="12"/>
  <c r="G45" i="12"/>
  <c r="I21" i="2"/>
  <c r="I21" i="12" s="1"/>
  <c r="E21" i="30"/>
  <c r="D129" i="12"/>
  <c r="I92" i="7"/>
  <c r="E116" i="30"/>
  <c r="D64" i="12"/>
  <c r="I61" i="12"/>
  <c r="I59" i="12"/>
  <c r="F15" i="31"/>
  <c r="M76" i="31"/>
  <c r="M70" i="31" s="1"/>
  <c r="M13" i="31" s="1"/>
  <c r="M12" i="31" s="1"/>
  <c r="M11" i="31" s="1"/>
  <c r="L70" i="31"/>
  <c r="L13" i="31" s="1"/>
  <c r="L12" i="31" s="1"/>
  <c r="L11" i="31" s="1"/>
  <c r="H124" i="12"/>
  <c r="G17" i="14"/>
  <c r="I75" i="12"/>
  <c r="I14" i="24"/>
  <c r="G54" i="12"/>
  <c r="I47" i="12"/>
  <c r="F44" i="12"/>
  <c r="E15" i="25"/>
  <c r="E14" i="25" s="1"/>
  <c r="E103" i="12"/>
  <c r="G121" i="12"/>
  <c r="K131" i="11"/>
  <c r="K131" i="12" s="1"/>
  <c r="K132" i="7"/>
  <c r="K132" i="11" s="1"/>
  <c r="K132" i="12" s="1"/>
  <c r="F133" i="11"/>
  <c r="F133" i="12" s="1"/>
  <c r="E14" i="1" l="1"/>
  <c r="D12" i="24"/>
  <c r="D13" i="14"/>
  <c r="E21" i="2"/>
  <c r="E21" i="12" s="1"/>
  <c r="E15" i="30"/>
  <c r="E75" i="7"/>
  <c r="E75" i="11" s="1"/>
  <c r="E75" i="12" s="1"/>
  <c r="E77" i="11"/>
  <c r="E77" i="12" s="1"/>
  <c r="E130" i="20"/>
  <c r="E131" i="23"/>
  <c r="E131" i="12" s="1"/>
  <c r="E52" i="12"/>
  <c r="E34" i="1"/>
  <c r="D33" i="22"/>
  <c r="D13" i="22" s="1"/>
  <c r="D12" i="22" s="1"/>
  <c r="D11" i="22" s="1"/>
  <c r="D34" i="23"/>
  <c r="I12" i="27"/>
  <c r="I13" i="2"/>
  <c r="D12" i="27"/>
  <c r="D13" i="2"/>
  <c r="E25" i="2"/>
  <c r="E25" i="12" s="1"/>
  <c r="E14" i="28"/>
  <c r="E13" i="28" s="1"/>
  <c r="E12" i="28" s="1"/>
  <c r="E11" i="28" s="1"/>
  <c r="G13" i="20"/>
  <c r="G33" i="23"/>
  <c r="E13" i="27"/>
  <c r="D13" i="20"/>
  <c r="H33" i="3"/>
  <c r="H34" i="11"/>
  <c r="E63" i="12"/>
  <c r="E116" i="7"/>
  <c r="E116" i="11" s="1"/>
  <c r="E130" i="11"/>
  <c r="E15" i="14"/>
  <c r="E22" i="12"/>
  <c r="E14" i="8"/>
  <c r="E13" i="8" s="1"/>
  <c r="E12" i="8" s="1"/>
  <c r="E11" i="8" s="1"/>
  <c r="H33" i="2"/>
  <c r="I91" i="7"/>
  <c r="I91" i="11" s="1"/>
  <c r="I92" i="11"/>
  <c r="D13" i="1"/>
  <c r="D14" i="12"/>
  <c r="F14" i="14"/>
  <c r="F13" i="24"/>
  <c r="I34" i="11"/>
  <c r="I33" i="3"/>
  <c r="I13" i="3" s="1"/>
  <c r="I12" i="3" s="1"/>
  <c r="I11" i="3" s="1"/>
  <c r="F91" i="27"/>
  <c r="F92" i="2"/>
  <c r="H34" i="12"/>
  <c r="H33" i="1"/>
  <c r="I33" i="1"/>
  <c r="E34" i="23"/>
  <c r="E33" i="20"/>
  <c r="E33" i="23" s="1"/>
  <c r="G11" i="31"/>
  <c r="F11" i="31" s="1"/>
  <c r="F12" i="31"/>
  <c r="G33" i="28"/>
  <c r="G13" i="28" s="1"/>
  <c r="G12" i="28" s="1"/>
  <c r="G11" i="28" s="1"/>
  <c r="G34" i="2"/>
  <c r="G34" i="12" s="1"/>
  <c r="E91" i="8"/>
  <c r="D11" i="7"/>
  <c r="D11" i="11" s="1"/>
  <c r="D12" i="11"/>
  <c r="E14" i="24"/>
  <c r="E34" i="7"/>
  <c r="H12" i="2"/>
  <c r="H11" i="27"/>
  <c r="H11" i="2" s="1"/>
  <c r="I14" i="12"/>
  <c r="E14" i="11"/>
  <c r="F116" i="12"/>
  <c r="F13" i="30"/>
  <c r="F12" i="30" s="1"/>
  <c r="F11" i="30" s="1"/>
  <c r="F33" i="2"/>
  <c r="G11" i="1"/>
  <c r="E12" i="26"/>
  <c r="F92" i="11"/>
  <c r="F91" i="3"/>
  <c r="F91" i="11" s="1"/>
  <c r="E110" i="1"/>
  <c r="E110" i="12" s="1"/>
  <c r="E115" i="12"/>
  <c r="F14" i="2"/>
  <c r="F13" i="28"/>
  <c r="F12" i="28" s="1"/>
  <c r="F11" i="28" s="1"/>
  <c r="E13" i="20"/>
  <c r="E14" i="23"/>
  <c r="I131" i="23"/>
  <c r="I131" i="12" s="1"/>
  <c r="I130" i="20"/>
  <c r="K12" i="13"/>
  <c r="K13" i="12"/>
  <c r="E15" i="11"/>
  <c r="H13" i="2"/>
  <c r="J14" i="25"/>
  <c r="I13" i="24"/>
  <c r="I14" i="14"/>
  <c r="D33" i="1"/>
  <c r="D34" i="12"/>
  <c r="E28" i="25"/>
  <c r="E13" i="25" s="1"/>
  <c r="F13" i="7"/>
  <c r="F14" i="11"/>
  <c r="F91" i="20"/>
  <c r="F91" i="23" s="1"/>
  <c r="F92" i="23"/>
  <c r="F33" i="1"/>
  <c r="G13" i="27"/>
  <c r="G33" i="2"/>
  <c r="G75" i="11"/>
  <c r="G75" i="12" s="1"/>
  <c r="G33" i="7"/>
  <c r="H28" i="14"/>
  <c r="H13" i="24"/>
  <c r="F34" i="23"/>
  <c r="F34" i="12" s="1"/>
  <c r="F33" i="20"/>
  <c r="E105" i="11"/>
  <c r="E105" i="12" s="1"/>
  <c r="E92" i="7"/>
  <c r="I91" i="8"/>
  <c r="I91" i="12" s="1"/>
  <c r="I92" i="12"/>
  <c r="I33" i="20"/>
  <c r="I34" i="23"/>
  <c r="I34" i="12" s="1"/>
  <c r="G13" i="25"/>
  <c r="I33" i="11"/>
  <c r="I13" i="7"/>
  <c r="E28" i="24"/>
  <c r="E28" i="14" s="1"/>
  <c r="F28" i="14"/>
  <c r="H12" i="7"/>
  <c r="E33" i="2"/>
  <c r="L11" i="13"/>
  <c r="L11" i="12" s="1"/>
  <c r="L12" i="12"/>
  <c r="H11" i="8"/>
  <c r="E11" i="26"/>
  <c r="H12" i="24" l="1"/>
  <c r="H13" i="14"/>
  <c r="I12" i="24"/>
  <c r="I13" i="14"/>
  <c r="E33" i="1"/>
  <c r="I33" i="23"/>
  <c r="I13" i="20"/>
  <c r="G12" i="27"/>
  <c r="G13" i="2"/>
  <c r="F14" i="12"/>
  <c r="E13" i="24"/>
  <c r="E13" i="14" s="1"/>
  <c r="E14" i="14"/>
  <c r="F92" i="12"/>
  <c r="F12" i="24"/>
  <c r="F13" i="14"/>
  <c r="D13" i="23"/>
  <c r="D12" i="20"/>
  <c r="I11" i="27"/>
  <c r="I11" i="2" s="1"/>
  <c r="I12" i="2"/>
  <c r="D12" i="14"/>
  <c r="D11" i="24"/>
  <c r="D11" i="14" s="1"/>
  <c r="G33" i="12"/>
  <c r="E33" i="7"/>
  <c r="E34" i="11"/>
  <c r="E34" i="12" s="1"/>
  <c r="I12" i="7"/>
  <c r="I13" i="11"/>
  <c r="H11" i="7"/>
  <c r="F33" i="23"/>
  <c r="F13" i="20"/>
  <c r="G13" i="7"/>
  <c r="G33" i="11"/>
  <c r="F13" i="1"/>
  <c r="F33" i="12"/>
  <c r="K14" i="25"/>
  <c r="J13" i="25"/>
  <c r="J14" i="14"/>
  <c r="K11" i="13"/>
  <c r="K11" i="12" s="1"/>
  <c r="K12" i="12"/>
  <c r="E12" i="20"/>
  <c r="E13" i="23"/>
  <c r="I33" i="12"/>
  <c r="I13" i="1"/>
  <c r="F91" i="2"/>
  <c r="F91" i="12" s="1"/>
  <c r="F13" i="27"/>
  <c r="D33" i="23"/>
  <c r="D33" i="12" s="1"/>
  <c r="G12" i="20"/>
  <c r="G13" i="23"/>
  <c r="D11" i="27"/>
  <c r="D11" i="2" s="1"/>
  <c r="D12" i="2"/>
  <c r="E14" i="30"/>
  <c r="E15" i="2"/>
  <c r="E15" i="12" s="1"/>
  <c r="E13" i="1"/>
  <c r="E91" i="7"/>
  <c r="E91" i="11" s="1"/>
  <c r="E91" i="12" s="1"/>
  <c r="E92" i="11"/>
  <c r="E92" i="12" s="1"/>
  <c r="D13" i="12"/>
  <c r="D12" i="1"/>
  <c r="H33" i="11"/>
  <c r="H13" i="3"/>
  <c r="G12" i="25"/>
  <c r="G13" i="14"/>
  <c r="F13" i="11"/>
  <c r="F12" i="7"/>
  <c r="I130" i="23"/>
  <c r="I130" i="12" s="1"/>
  <c r="I116" i="20"/>
  <c r="I116" i="23" s="1"/>
  <c r="I116" i="12" s="1"/>
  <c r="H13" i="1"/>
  <c r="H33" i="12"/>
  <c r="E12" i="27"/>
  <c r="I13" i="8"/>
  <c r="I12" i="8" s="1"/>
  <c r="I11" i="8" s="1"/>
  <c r="E116" i="20"/>
  <c r="E116" i="23" s="1"/>
  <c r="E116" i="12" s="1"/>
  <c r="E130" i="23"/>
  <c r="E130" i="12" s="1"/>
  <c r="H12" i="3" l="1"/>
  <c r="H13" i="11"/>
  <c r="F12" i="20"/>
  <c r="F13" i="23"/>
  <c r="F11" i="24"/>
  <c r="F12" i="14"/>
  <c r="E12" i="24"/>
  <c r="E11" i="20"/>
  <c r="E11" i="23" s="1"/>
  <c r="E12" i="23"/>
  <c r="J12" i="25"/>
  <c r="J13" i="14"/>
  <c r="F12" i="1"/>
  <c r="I12" i="11"/>
  <c r="I11" i="7"/>
  <c r="I11" i="11" s="1"/>
  <c r="D11" i="20"/>
  <c r="D11" i="23" s="1"/>
  <c r="D12" i="23"/>
  <c r="I11" i="24"/>
  <c r="I11" i="14" s="1"/>
  <c r="I12" i="14"/>
  <c r="F12" i="11"/>
  <c r="F11" i="7"/>
  <c r="F11" i="11" s="1"/>
  <c r="F13" i="2"/>
  <c r="F13" i="12" s="1"/>
  <c r="F12" i="27"/>
  <c r="D11" i="1"/>
  <c r="D11" i="12" s="1"/>
  <c r="D12" i="12"/>
  <c r="E13" i="30"/>
  <c r="E14" i="2"/>
  <c r="E14" i="12" s="1"/>
  <c r="G11" i="20"/>
  <c r="G11" i="23" s="1"/>
  <c r="G12" i="23"/>
  <c r="I12" i="1"/>
  <c r="I13" i="12"/>
  <c r="L14" i="25"/>
  <c r="K13" i="25"/>
  <c r="K14" i="14"/>
  <c r="G13" i="12"/>
  <c r="E33" i="12"/>
  <c r="I12" i="20"/>
  <c r="I13" i="23"/>
  <c r="H12" i="1"/>
  <c r="H13" i="12"/>
  <c r="E11" i="27"/>
  <c r="G11" i="25"/>
  <c r="E12" i="25"/>
  <c r="G12" i="14"/>
  <c r="E12" i="1"/>
  <c r="G12" i="7"/>
  <c r="G13" i="11"/>
  <c r="E33" i="11"/>
  <c r="E13" i="7"/>
  <c r="G11" i="27"/>
  <c r="G11" i="2" s="1"/>
  <c r="G12" i="2"/>
  <c r="H11" i="24"/>
  <c r="H11" i="14" s="1"/>
  <c r="H12" i="14"/>
  <c r="L13" i="25" l="1"/>
  <c r="L14" i="14"/>
  <c r="H11" i="1"/>
  <c r="F12" i="2"/>
  <c r="F11" i="27"/>
  <c r="F11" i="2" s="1"/>
  <c r="E12" i="14"/>
  <c r="F11" i="20"/>
  <c r="F11" i="23" s="1"/>
  <c r="F12" i="23"/>
  <c r="E13" i="11"/>
  <c r="E12" i="7"/>
  <c r="F11" i="1"/>
  <c r="F11" i="12" s="1"/>
  <c r="F12" i="12"/>
  <c r="E11" i="1"/>
  <c r="I11" i="1"/>
  <c r="I11" i="12" s="1"/>
  <c r="E12" i="30"/>
  <c r="E13" i="2"/>
  <c r="E13" i="12" s="1"/>
  <c r="J12" i="14"/>
  <c r="J11" i="25"/>
  <c r="J11" i="14" s="1"/>
  <c r="G12" i="11"/>
  <c r="G12" i="12" s="1"/>
  <c r="G11" i="7"/>
  <c r="G11" i="11" s="1"/>
  <c r="G11" i="14"/>
  <c r="E11" i="25"/>
  <c r="G11" i="12"/>
  <c r="I11" i="20"/>
  <c r="I11" i="23" s="1"/>
  <c r="I12" i="23"/>
  <c r="I12" i="12" s="1"/>
  <c r="K12" i="25"/>
  <c r="K13" i="14"/>
  <c r="F11" i="14"/>
  <c r="E11" i="24"/>
  <c r="H11" i="3"/>
  <c r="H11" i="11" s="1"/>
  <c r="H12" i="11"/>
  <c r="H12" i="12" s="1"/>
  <c r="E11" i="30" l="1"/>
  <c r="E11" i="2" s="1"/>
  <c r="E12" i="2"/>
  <c r="E11" i="12"/>
  <c r="E12" i="11"/>
  <c r="E11" i="7"/>
  <c r="E11" i="11" s="1"/>
  <c r="H11" i="12"/>
  <c r="E11" i="14"/>
  <c r="K11" i="25"/>
  <c r="K11" i="14" s="1"/>
  <c r="K12" i="14"/>
  <c r="L13" i="14"/>
  <c r="L12" i="25"/>
  <c r="L12" i="14" l="1"/>
  <c r="L11" i="25"/>
  <c r="L11" i="14" s="1"/>
  <c r="E12" i="12"/>
</calcChain>
</file>

<file path=xl/sharedStrings.xml><?xml version="1.0" encoding="utf-8"?>
<sst xmlns="http://schemas.openxmlformats.org/spreadsheetml/2006/main" count="4306" uniqueCount="370">
  <si>
    <t>- mii lei -</t>
  </si>
  <si>
    <t>Cod indicator</t>
  </si>
  <si>
    <t>TOTAL CHELTUIELI  (SECTIUNEA DE FUNCŢIONARE+SECŢIUNEA DE DEZVOLTARE)</t>
  </si>
  <si>
    <t>SECŢIUNEA DE FUNCŢIONARE (cod 01+79+84)</t>
  </si>
  <si>
    <t>CHELTUIELI CURENTE  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</si>
  <si>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</si>
  <si>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</si>
  <si>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</si>
  <si>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</si>
  <si>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</si>
  <si>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</si>
  <si>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</si>
  <si>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Sporuri pentru conditii de munca</t>
  </si>
  <si>
    <t>10.01.05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</si>
  <si>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</si>
  <si>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</si>
  <si>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</si>
  <si>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</si>
  <si>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</si>
  <si>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</si>
  <si>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</si>
  <si>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</si>
  <si>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</si>
  <si>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</si>
  <si>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>Contributii pentru concedii si indemnizatii</t>
  </si>
  <si>
    <t>10.03.06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</si>
  <si>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</si>
  <si>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</si>
  <si>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</si>
  <si>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</si>
  <si>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</si>
  <si>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</si>
  <si>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</si>
  <si>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</si>
  <si>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</si>
  <si>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</si>
  <si>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</si>
  <si>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</si>
  <si>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</si>
  <si>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</si>
  <si>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</si>
  <si>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</si>
  <si>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</si>
  <si>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</si>
  <si>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</si>
  <si>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</si>
  <si>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</si>
  <si>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</si>
  <si>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</si>
  <si>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</si>
  <si>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</si>
  <si>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</si>
  <si>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</si>
  <si>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</si>
  <si>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</si>
  <si>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</si>
  <si>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</si>
  <si>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</si>
  <si>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</si>
  <si>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</si>
  <si>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</si>
  <si>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</si>
  <si>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</si>
  <si>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</si>
  <si>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</si>
  <si>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</si>
  <si>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</si>
  <si>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</si>
  <si>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</si>
  <si>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</si>
  <si>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</si>
  <si>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</si>
  <si>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</si>
  <si>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</si>
  <si>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</si>
  <si>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</si>
  <si>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</si>
  <si>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</si>
  <si>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</si>
  <si>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</si>
  <si>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20.16</t>
  </si>
  <si>
    <t>Alte cheltuieli(cod 20.30.01la20.30.04+20.30.06+20.30.07+20.30.09+20.30.30)</t>
  </si>
  <si>
    <t>20.30</t>
  </si>
  <si>
    <t>20.30.30</t>
  </si>
  <si>
    <t xml:space="preserve">TITLUL VI TRANSFERURI INTRE UNITATI ALE ADMINISTRATIEI PUBLICE  (cod 51.01) </t>
  </si>
  <si>
    <t>51 SF</t>
  </si>
  <si>
    <t>51.01</t>
  </si>
  <si>
    <t>Transferuri catre instituţii publice</t>
  </si>
  <si>
    <t>51.01.01</t>
  </si>
  <si>
    <t>TITLUL VII ALTE TRANSFERURI   (cod 55.01+ 55.02)</t>
  </si>
  <si>
    <t>55 SF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</si>
  <si>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</si>
  <si>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</si>
  <si>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</si>
  <si>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</si>
  <si>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</si>
  <si>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</si>
  <si>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 - Indemnizatii persoane cu handicap</t>
  </si>
  <si>
    <t xml:space="preserve">   -Ajutoare pt.incalzirea locuinte beneficiari ai Legii 416/2001</t>
  </si>
  <si>
    <t xml:space="preserve">  - Alte cheltuieli privind ajutorul social(aj.de urgenta si inmormantare)</t>
  </si>
  <si>
    <r>
      <t xml:space="preserve">   -Ajutoare pt.incalzirea locuintei-</t>
    </r>
    <r>
      <rPr>
        <b/>
        <sz val="10"/>
        <rFont val="Times New Roman"/>
        <family val="1"/>
      </rPr>
      <t>O.U.70/2011</t>
    </r>
  </si>
  <si>
    <t xml:space="preserve">   -Prestaţii excepţionale</t>
  </si>
  <si>
    <t xml:space="preserve"> - Indemnizatii persoane cu handicap pe perioada CO - AP</t>
  </si>
  <si>
    <t xml:space="preserve"> Ajutoare sociale in natura</t>
  </si>
  <si>
    <t>57.02.02</t>
  </si>
  <si>
    <t xml:space="preserve">   -Abonamente R.A.T.</t>
  </si>
  <si>
    <t xml:space="preserve">   -Program "Primul ghiozdan"</t>
  </si>
  <si>
    <t>TITLUL X ALTE CHELTUIELI (cod 59.01 + 59.02 + 59.08 +59.11 +59.12 +59.15 +59.17 +59.22 +59.25 +59.30)</t>
  </si>
  <si>
    <t>59</t>
  </si>
  <si>
    <t>Asociatii si fundatii</t>
  </si>
  <si>
    <t>59.11</t>
  </si>
  <si>
    <t>SECŢIUNEA DE DEZVOLTARE (cod 51+55+56+70+79+84)</t>
  </si>
  <si>
    <t xml:space="preserve">TITLUL VI TRANSFERURI INTRE UNITATI ALE ADMINISTRATIEI PUBLICE  (cod 51.02) </t>
  </si>
  <si>
    <t>Transferuri de capital  (cod 51.02.12+51.02.28+51.02.29)</t>
  </si>
  <si>
    <t>51.02</t>
  </si>
  <si>
    <t>Alte transferuri de capital catre institutii publice</t>
  </si>
  <si>
    <t>51.02.29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</si>
  <si>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</si>
  <si>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</si>
  <si>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</si>
  <si>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</si>
  <si>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</si>
  <si>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</si>
  <si>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</si>
  <si>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</si>
  <si>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</si>
  <si>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</si>
  <si>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</si>
  <si>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</si>
  <si>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</si>
  <si>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 xml:space="preserve">                 DIRECTOR GENERAL</t>
  </si>
  <si>
    <t>SEF SERVICIU C.F.B.</t>
  </si>
  <si>
    <t xml:space="preserve">            TOPOLICEANU MARIANA</t>
  </si>
  <si>
    <t>Studii si cercetari</t>
  </si>
  <si>
    <t>1</t>
  </si>
  <si>
    <t>TITLUL II  BUNURI SI SERVICII
(cod 20.01 la 20.06+20.09 la 20.16+20.18 la 20.05+20.27+20.30)</t>
  </si>
  <si>
    <t>Transferuri curente (cod51.01.01+51.01.03+51.01.05+51.01.14+51.01.15
+51.01.24+51.01.26+51.01.31+51.01.39 + 51.01.46+51.01.49)</t>
  </si>
  <si>
    <t>51</t>
  </si>
  <si>
    <t xml:space="preserve">Formular: </t>
  </si>
  <si>
    <t>Posta, telecomunicatii, radio, tv, internet taxe postale comision 1%</t>
  </si>
  <si>
    <t>Alte cheltuieli cu bunuri si servicii-varsaminte fond handicap</t>
  </si>
  <si>
    <t xml:space="preserve">   -Program "Pachet pentru suflet"</t>
  </si>
  <si>
    <t>Aprobat</t>
  </si>
  <si>
    <t xml:space="preserve"> Ordonator principal de credite</t>
  </si>
  <si>
    <t>Alte cheltuieli cu bunuri si servicii-varsaminte fond persoane cu handicap</t>
  </si>
  <si>
    <t>CRĂCIUN LUANA MĂDĂLINA</t>
  </si>
  <si>
    <t xml:space="preserve">         ORDONATOR DE CREDITE </t>
  </si>
  <si>
    <t xml:space="preserve"> I</t>
  </si>
  <si>
    <t xml:space="preserve"> II</t>
  </si>
  <si>
    <t xml:space="preserve"> III</t>
  </si>
  <si>
    <t xml:space="preserve"> IV</t>
  </si>
  <si>
    <t>Estimari</t>
  </si>
  <si>
    <t>DENUMIRE INDICATOR</t>
  </si>
  <si>
    <t>Rand</t>
  </si>
  <si>
    <r>
      <t xml:space="preserve">JUDEŢUL: </t>
    </r>
    <r>
      <rPr>
        <b/>
        <sz val="10"/>
        <rFont val="Times New Roman"/>
        <family val="1"/>
      </rPr>
      <t>BRASOV</t>
    </r>
  </si>
  <si>
    <t xml:space="preserve">Alte cheltuieli cu bunuri si servicii-servicii paza </t>
  </si>
  <si>
    <t>Alte cheltuieli cu bun.si serv.socio-medicale</t>
  </si>
  <si>
    <t>Alte bunuri si servicii pentru întretinere si functionare-administrativ</t>
  </si>
  <si>
    <t>Alte bunuri si servicii pentru întretinere si functionare-aprovizionare</t>
  </si>
  <si>
    <t>Bunuri de natura ob. de inventar  (cod 20.05.01+20.05.03+20.05.30)</t>
  </si>
  <si>
    <t>Materiale si prestari de servicii cu caracter functional -SAMUI</t>
  </si>
  <si>
    <t>DIRECTOR GENERAL ADJUNCT</t>
  </si>
  <si>
    <t>Indemnizatii de hrană</t>
  </si>
  <si>
    <t>10.01.17</t>
  </si>
  <si>
    <t>Contributie asiguratorie pentru muncă</t>
  </si>
  <si>
    <t>10.03.07</t>
  </si>
  <si>
    <t>Contributii plătite de angajator în numele angajatului</t>
  </si>
  <si>
    <t>10.03.08</t>
  </si>
  <si>
    <t>Furnituri de birou-Cantina de ajutor social</t>
  </si>
  <si>
    <t>Furnituri de birou-Departament sănătate</t>
  </si>
  <si>
    <t>Materiale pentru curatenie-Cantina de ajutor social</t>
  </si>
  <si>
    <t>Alte bunuri si servicii pt. întretinere si function.-Cantina de ajutor soc.</t>
  </si>
  <si>
    <t>Sume aferente persoanelor cu handicap neîncadrate</t>
  </si>
  <si>
    <t>59.40</t>
  </si>
  <si>
    <t>CAP. A 68.02.05 - ASISTENȚĂ SOCIALĂ ÎN CAZ DE INVALIDITATE</t>
  </si>
  <si>
    <t>CAP. A 68.02.06 - ASISTENȚĂ SOCIALĂ PENTRU FAMILIE ŞI COPII</t>
  </si>
  <si>
    <t>CAP. A 68.02.15.01 -PREVENIREA EXCLUDERII SOCIALE</t>
  </si>
  <si>
    <t>CAP. A 68.02.15.02 -PREVENIREA EXCLUDERII SOCIALE</t>
  </si>
  <si>
    <t>CAP. A 68.50.50 -ALTE CHELTUIELI ÎN DOMENIUL ASIGURĂRILOR ŞI ASISTENŢEI SOCIALE</t>
  </si>
  <si>
    <t xml:space="preserve">REST DAS </t>
  </si>
  <si>
    <t>CAP. A 68.50.50.01 -ALTE CHELTUIELI ÎN DOMENIUL ASIGURĂRILOR ŞI ASISTENŢEI SOCIALE</t>
  </si>
  <si>
    <t>CAP. A 68.50.50.02 -ALTE CHELTUIELI ÎN DOMENIUL ASIGURĂRILOR ŞI ASISTENŢEI SOCIALE</t>
  </si>
  <si>
    <t>CAP. A 68.02 - ASIGURĂRI ŞI ASISTENŢĂ SOCIALĂ</t>
  </si>
  <si>
    <t>CAP. A 68.02. 04 - ASISTENȚĂ ACORDATĂ PERSOANELOR VÂRSTNICE</t>
  </si>
  <si>
    <t xml:space="preserve">Materiale pentru curatenie </t>
  </si>
  <si>
    <t>Materiale si prestari de servicii cu caracter functional</t>
  </si>
  <si>
    <t xml:space="preserve">Alte cheltuieli cu bunuri si servicii -servicii paza </t>
  </si>
  <si>
    <t xml:space="preserve">Alte cheltuieli cu bunuri si serviciia-servicii paza </t>
  </si>
  <si>
    <t xml:space="preserve">Alte cheltuieli cu bunuri si servicii- servicii paza </t>
  </si>
  <si>
    <t>Alte cheltuieli cu bun.si serv- supervizare externa resursa umana</t>
  </si>
  <si>
    <t>Alte cheltuieli cu bunuri si servicii</t>
  </si>
  <si>
    <t>10.01.09</t>
  </si>
  <si>
    <t>Indemnizatii de vacanţă</t>
  </si>
  <si>
    <t>10.01.06</t>
  </si>
  <si>
    <t>Alte sporuri -Spor de handicap</t>
  </si>
  <si>
    <t>Fond de premii</t>
  </si>
  <si>
    <t>10.01.08</t>
  </si>
  <si>
    <t xml:space="preserve">  -Trusou nou-nascuti</t>
  </si>
  <si>
    <t>Alte cheltuieli cu bunuri si servicii-contractare servicii C.Aj.S.</t>
  </si>
  <si>
    <t>Alte cheltuieli cu bunuri si servicii-</t>
  </si>
  <si>
    <t xml:space="preserve">  -Ajutor deces functionar public</t>
  </si>
  <si>
    <t>Alte cheltuieli cu bun.si serv- servicii ID pt.pers. cu dizabilitati</t>
  </si>
  <si>
    <t xml:space="preserve"> </t>
  </si>
  <si>
    <t xml:space="preserve">Fond de premii </t>
  </si>
  <si>
    <t>Cheltuieli salariale în natură</t>
  </si>
  <si>
    <t>10.02</t>
  </si>
  <si>
    <t>Vouchere de vacanţă</t>
  </si>
  <si>
    <t>10.02.06</t>
  </si>
  <si>
    <t>finantare din cote tva 9 mii</t>
  </si>
  <si>
    <t>Instituţia publică: DIRECTIA DE ASISTENŢĂ SOCIALĂ BRAŞOV</t>
  </si>
  <si>
    <r>
      <t xml:space="preserve">Instituţia publică: </t>
    </r>
    <r>
      <rPr>
        <b/>
        <sz val="10"/>
        <rFont val="Times New Roman"/>
        <family val="1"/>
      </rPr>
      <t>DIRECTIA DE ASISTENŢĂ SOCIALĂ BRAŞOV</t>
    </r>
  </si>
  <si>
    <t xml:space="preserve">                                                                             AJUTOARE PENTRU ÎNCĂLZIREA LOCUINŢEI</t>
  </si>
  <si>
    <t xml:space="preserve">                                                                               CANTINA DE AJUTOR SOCIAL</t>
  </si>
  <si>
    <t>Alte cheltuieli cu bunuri si servicii.-serv paza+monit.sist. alarma  +serv curatenie</t>
  </si>
  <si>
    <t>59.42</t>
  </si>
  <si>
    <t>Indemnizatii acordate parintilor pt.supravegherea copiilor pe per.inchiderii temporare a unitatilor de invatamant</t>
  </si>
  <si>
    <t>Stimulentul de risc</t>
  </si>
  <si>
    <t>10.01.29</t>
  </si>
  <si>
    <t>Alte cheltuieli cu bun.si serv.- serv. de ingrij.la domiciliu PV</t>
  </si>
  <si>
    <t>Alte cheltuieli cu bun.si serv.- serv. de ingrij.la domiciliu PH</t>
  </si>
  <si>
    <t>Alte cheltuieli cu bunuri si servicii-contractare servicii Cantina sociala</t>
  </si>
  <si>
    <r>
      <t>Dezinfectanti-aprovizionare-</t>
    </r>
    <r>
      <rPr>
        <b/>
        <sz val="10"/>
        <rFont val="Times New Roman"/>
        <family val="1"/>
      </rPr>
      <t>Proiect SARS-CoV-2</t>
    </r>
  </si>
  <si>
    <t>Alte obiecte de inventar-aprovizionare-Proiect SARS-CoV-2</t>
  </si>
  <si>
    <r>
      <t>Maşini, echipamente si mijloace de transport</t>
    </r>
    <r>
      <rPr>
        <b/>
        <sz val="10"/>
        <rFont val="Times New Roman"/>
        <family val="1"/>
      </rPr>
      <t>-Proiect SARS-CoV-2</t>
    </r>
  </si>
  <si>
    <r>
      <t xml:space="preserve">Dezinfectanti-aprovizionare-                                 </t>
    </r>
    <r>
      <rPr>
        <b/>
        <sz val="10"/>
        <rFont val="Times New Roman"/>
        <family val="1"/>
      </rPr>
      <t>Proiect SARS-CoV-2</t>
    </r>
  </si>
  <si>
    <r>
      <t>Alte obiecte de inventar-aprovizionare                 -</t>
    </r>
    <r>
      <rPr>
        <b/>
        <sz val="10"/>
        <rFont val="Times New Roman"/>
        <family val="1"/>
      </rPr>
      <t>Proiect SARS-CoV-2</t>
    </r>
  </si>
  <si>
    <r>
      <t>Alte bunuri si servicii pt. întret. si funct.-aproviz-</t>
    </r>
    <r>
      <rPr>
        <b/>
        <sz val="10"/>
        <rFont val="Times New Roman"/>
        <family val="1"/>
      </rPr>
      <t>Proiect SARS-CoV-2</t>
    </r>
  </si>
  <si>
    <r>
      <t xml:space="preserve">Dezinfectanti-aprovizionare-                                    </t>
    </r>
    <r>
      <rPr>
        <b/>
        <sz val="10"/>
        <rFont val="Times New Roman"/>
        <family val="1"/>
      </rPr>
      <t>Proiect SARS-CoV-2</t>
    </r>
  </si>
  <si>
    <r>
      <t xml:space="preserve">Alte obiecte de inventar-aprovizionare-                </t>
    </r>
    <r>
      <rPr>
        <b/>
        <sz val="10"/>
        <rFont val="Times New Roman"/>
        <family val="1"/>
      </rPr>
      <t>Proiect SARS-CoV-2</t>
    </r>
  </si>
  <si>
    <t>0</t>
  </si>
  <si>
    <t>CAP. 66.08 - SERVICII DE SĂNĂTATE PUBLICĂ</t>
  </si>
  <si>
    <t>Centrul de servicii sociale de recuperare neuromotorie de tip ambulatoriu SFÂNTUL NICOLAE</t>
  </si>
  <si>
    <t>CAP. A 68.12.02 - UNITĂŢI DE ASISTENŢĂ MEDICO-SOCIALĂ</t>
  </si>
  <si>
    <t>Centrul de recuperare medicala</t>
  </si>
  <si>
    <t>CAP. A 68.12 - UNITĂŢI DE ASISTENŢĂ MEDICO-SOCIALĂ</t>
  </si>
  <si>
    <t>10.01.14</t>
  </si>
  <si>
    <t>Servicii juridice =9 si servicii notariale=6</t>
  </si>
  <si>
    <t xml:space="preserve">   -Prestaţii financiare  excepţionale spscf</t>
  </si>
  <si>
    <t xml:space="preserve">   -Prestaţii fin. excepţ.-Violenta domest.(certif med.legale+asist.med.)</t>
  </si>
  <si>
    <t>Servicii asist.jurid pt.victimele violentei domestice</t>
  </si>
  <si>
    <t>Servicii catering cpfa izolare preventiva</t>
  </si>
  <si>
    <t xml:space="preserve">Indemnizatii de detasare </t>
  </si>
  <si>
    <r>
      <t xml:space="preserve">Hrana pentru oameni: </t>
    </r>
    <r>
      <rPr>
        <b/>
        <sz val="10"/>
        <rFont val="Times New Roman"/>
        <family val="1"/>
      </rPr>
      <t>astra=22, violenta domest.=51</t>
    </r>
  </si>
  <si>
    <t>Servicii juridice =9 si servicii notariale=6+ audit proiect sars cov 2=3</t>
  </si>
  <si>
    <t>Alte cheltuieli cu bunuri si servicii.-serv paza+monit.sist. alarma  +serv curatenie+serv,</t>
  </si>
  <si>
    <r>
      <t>Alte obiecte de inventar d.c.</t>
    </r>
    <r>
      <rPr>
        <b/>
        <sz val="10"/>
        <rFont val="Times New Roman"/>
        <family val="1"/>
      </rPr>
      <t>samui=42, asist.comunit=31</t>
    </r>
  </si>
  <si>
    <r>
      <t xml:space="preserve">Alte cheltuieli cu bun.si serv- </t>
    </r>
    <r>
      <rPr>
        <b/>
        <sz val="10"/>
        <rFont val="Times New Roman"/>
        <family val="1"/>
      </rPr>
      <t>supervizare externa resursa umana</t>
    </r>
  </si>
  <si>
    <t>TITLUL I  CHELTUIELI DE PERSONAL (cod 10.01+10.02+10.03) din care PM=5593.5, AM=80</t>
  </si>
  <si>
    <t>Indemnizatii de detasare PM</t>
  </si>
  <si>
    <t>Cheltuieli salariale in natura  (cod 10.02.01 la 10.02.06+10.02.30)</t>
  </si>
  <si>
    <r>
      <t>Contributie asiguratorie pentru muncă</t>
    </r>
    <r>
      <rPr>
        <b/>
        <sz val="10"/>
        <rFont val="Times New Roman"/>
        <family val="1"/>
      </rPr>
      <t xml:space="preserve"> (PM=152, AC=3 )</t>
    </r>
  </si>
  <si>
    <t xml:space="preserve">                                                                                                      ASISTENŢĂ MEDICALĂ COMUNITARĂ</t>
  </si>
  <si>
    <t xml:space="preserve">                                                                       CENTRUL DE RECUPERARE MEDICALA</t>
  </si>
  <si>
    <t xml:space="preserve">Salarii de baza </t>
  </si>
  <si>
    <t xml:space="preserve">Sporuri pentru conditii de munca </t>
  </si>
  <si>
    <t xml:space="preserve">Indemnizatii de hrană </t>
  </si>
  <si>
    <r>
      <t>Salarii de baza</t>
    </r>
    <r>
      <rPr>
        <b/>
        <sz val="10"/>
        <rFont val="Times New Roman"/>
        <family val="1"/>
      </rPr>
      <t xml:space="preserve"> </t>
    </r>
  </si>
  <si>
    <t xml:space="preserve">Indemnizatii de vacanţă </t>
  </si>
  <si>
    <t xml:space="preserve">Alte sporuri -Spor de handicap </t>
  </si>
  <si>
    <r>
      <t>Indemnizatii de hrană</t>
    </r>
    <r>
      <rPr>
        <b/>
        <sz val="10"/>
        <rFont val="Times New Roman"/>
        <family val="1"/>
      </rPr>
      <t/>
    </r>
  </si>
  <si>
    <t xml:space="preserve">Contributie asiguratorie pentru muncă </t>
  </si>
  <si>
    <r>
      <t>Indemnizatii de hrană</t>
    </r>
    <r>
      <rPr>
        <b/>
        <sz val="10"/>
        <rFont val="Times New Roman"/>
        <family val="1"/>
      </rPr>
      <t xml:space="preserve"> </t>
    </r>
  </si>
  <si>
    <t>Stimulent de risc</t>
  </si>
  <si>
    <t>Servicii asist.jurid +psihologica pt.victimele violentei domestice</t>
  </si>
  <si>
    <t>Alte cheltuieli</t>
  </si>
  <si>
    <t>Chirii-Subventionare chirii pt.locuinte sociale Bloc Zizinului nr.144</t>
  </si>
  <si>
    <t>20.30.04</t>
  </si>
  <si>
    <t xml:space="preserve">  -Ajutor financiar acordat familiilor pt.plata serviciilor oferite de bone</t>
  </si>
  <si>
    <t xml:space="preserve">  -Ajutor financiar  pt.serv.educat.anteprescolare crese si bunici</t>
  </si>
  <si>
    <t xml:space="preserve">  -Ajutoare sociale pt.plata chiriei</t>
  </si>
  <si>
    <t>Subventii Asociatii si fundatii, Legea 34/1998</t>
  </si>
  <si>
    <t>Finantare nerambursabila proiecte ONG-uri, Legea 350/2005</t>
  </si>
  <si>
    <t>Titlul X-Proiecte cu finantare FEN afer.cadrului financiar 2014-2020</t>
  </si>
  <si>
    <t>58</t>
  </si>
  <si>
    <t>Programe din Fd.European de Dezv.Region.(FEDR)</t>
  </si>
  <si>
    <t>58.01</t>
  </si>
  <si>
    <t>Finantare externa nerambursabila</t>
  </si>
  <si>
    <t>58.01.01</t>
  </si>
  <si>
    <t>mii lei</t>
  </si>
  <si>
    <t>Alte chelt. cu bunuri si serv. -serv. paza ,monit.sistem alarma</t>
  </si>
  <si>
    <t>Servicii juridice,servicii notariale</t>
  </si>
  <si>
    <t xml:space="preserve"> Servicii socio medicale CPV</t>
  </si>
  <si>
    <t>Alte cheltuieli cu bun.si serv- serv. de ingrij.la domiciliu PV</t>
  </si>
  <si>
    <r>
      <t xml:space="preserve">   -Ajutoare pt.incalzirea locuintei-</t>
    </r>
    <r>
      <rPr>
        <b/>
        <sz val="10"/>
        <rFont val="Times New Roman"/>
        <family val="1"/>
      </rPr>
      <t>O.U.70/2011, Lg. 226/2021</t>
    </r>
  </si>
  <si>
    <t>Salarii de baza dc IP=99</t>
  </si>
  <si>
    <t>Sporuri pentru conditii de munca dc IP=53</t>
  </si>
  <si>
    <t>Alte sporuri -Spor de handicap dc IP=4</t>
  </si>
  <si>
    <t>Indemnizatii de vacanţă dc IP=10</t>
  </si>
  <si>
    <t>Indemnizatii de hrană dc IP=20</t>
  </si>
  <si>
    <t>Contributie asiguratorie pentru muncă dc IP=5</t>
  </si>
  <si>
    <t>ELABORAT</t>
  </si>
  <si>
    <t>PAL DIANA MIHAELA</t>
  </si>
  <si>
    <t>CONSILIER SUPERIOR</t>
  </si>
  <si>
    <t>ŞANDRU ANA SIMONA</t>
  </si>
  <si>
    <t>BUGET PE TITLURI DE CHELTUIELI, ARTICOLE ŞI ALINEATE PE ANUL 2023 ŞI ESTIMĂRI PE ANII 2024-2026</t>
  </si>
  <si>
    <t>BUGET PE TITLURI DE CHELTUIELI, ARTICOLE ŞI ALINEATE PE ANUL 2023</t>
  </si>
  <si>
    <t xml:space="preserve">  - Indemnizatii persoane cu dizabilități</t>
  </si>
  <si>
    <t xml:space="preserve"> - Indemnizatii persoane cu dizabilităși pe perioada CO+ CM /AP</t>
  </si>
  <si>
    <t xml:space="preserve">Servicii catering </t>
  </si>
  <si>
    <t>58.02.02</t>
  </si>
  <si>
    <t>58.02.01</t>
  </si>
  <si>
    <t>Programe din Fd.Social European FSE - Finantare nationala</t>
  </si>
  <si>
    <t>58.01.02</t>
  </si>
  <si>
    <t>Programe din Fondul Social European FSE</t>
  </si>
  <si>
    <t>58.02</t>
  </si>
  <si>
    <t>Finantare nationala</t>
  </si>
  <si>
    <t>Materiale sanitare dc 50 mii mater.cab. Stomatologice</t>
  </si>
  <si>
    <t>Dezinfectanti dc.15 mii SAMUI</t>
  </si>
  <si>
    <t>Alte chelt cu bun.si serv- superviz ext RU(8+8+8)</t>
  </si>
  <si>
    <r>
      <t xml:space="preserve">Protectia muncii </t>
    </r>
    <r>
      <rPr>
        <sz val="10"/>
        <rFont val="Times New Roman"/>
        <family val="1"/>
      </rPr>
      <t>97 analize si 5 tr.II masuratori camp electromagnetic</t>
    </r>
  </si>
  <si>
    <t>Servicii juridice =9, servicii notariale=9</t>
  </si>
  <si>
    <t>Programe din Fondul Social European FSE-Digitalizare</t>
  </si>
  <si>
    <t>Serv asist.jur +psiho. pt.victim. violentei dom-centru asistenta agresori</t>
  </si>
  <si>
    <t>Hrana pentru oameni:</t>
  </si>
  <si>
    <t>Programe din Fondul Social European FSE - Digitalizare</t>
  </si>
  <si>
    <t>Alte obiecte de inventar din care 200 SAMUI</t>
  </si>
  <si>
    <r>
      <t xml:space="preserve">   -Ajutoare pt.incalzirea locuintei-</t>
    </r>
    <r>
      <rPr>
        <b/>
        <sz val="10"/>
        <rFont val="Times New Roman"/>
        <family val="1"/>
      </rPr>
      <t>Lg. 226/2021</t>
    </r>
  </si>
  <si>
    <t>Alte chelt cu bunuri si servicii.-serv paza+monit.sist.alarma+serv curatenie</t>
  </si>
  <si>
    <t>Centrul de zi - Carierei</t>
  </si>
  <si>
    <t>Centre violență domestică</t>
  </si>
  <si>
    <t>Centru de zi Astra</t>
  </si>
  <si>
    <t xml:space="preserve">  - Indemnizatii persoane cu dizabilitati</t>
  </si>
  <si>
    <t xml:space="preserve"> - Indemnizatii persoane cu dizabilitati pe perioada CO +CM/ AP</t>
  </si>
  <si>
    <t>Alte cheltuieli cu bun.si serv- servicii contractare serv.cons.victime VD</t>
  </si>
  <si>
    <t>Servicii catering Astra</t>
  </si>
  <si>
    <t>CPMSPFA</t>
  </si>
  <si>
    <t>Servicii catering</t>
  </si>
  <si>
    <t>REST DAS +CPFA</t>
  </si>
  <si>
    <t>Credite de angajament</t>
  </si>
  <si>
    <t>Prevederi trimestriale</t>
  </si>
  <si>
    <t xml:space="preserve">TITLUL I  CHELTUIELI DE PERSONAL (cod 10.01+10.02+10.03) </t>
  </si>
  <si>
    <t>CAP. 66.02 - SERVICII DE SĂNĂTATE PUBLICĂ</t>
  </si>
  <si>
    <t>CAP. 66.50.50 - SERVICII DE SĂNĂTATE PUBLICĂ</t>
  </si>
  <si>
    <t>Prevederi anuale</t>
  </si>
  <si>
    <t xml:space="preserve">                                                                                         ASISTENȚĂ MEDICALĂ ÎN UNITĂȚI DE ÎNVĂȚĂMÂNT</t>
  </si>
  <si>
    <r>
      <t xml:space="preserve">Instituţia publică: </t>
    </r>
    <r>
      <rPr>
        <b/>
        <sz val="10"/>
        <rFont val="Times New Roman"/>
        <family val="1"/>
      </rPr>
      <t>DIRECȚIA DE ASISTENŢĂ SOCIALĂ BRAŞOV</t>
    </r>
  </si>
  <si>
    <r>
      <t xml:space="preserve">JUDEŢUL: </t>
    </r>
    <r>
      <rPr>
        <b/>
        <sz val="10"/>
        <rFont val="Times New Roman"/>
        <family val="1"/>
      </rPr>
      <t>BRAȘOV</t>
    </r>
  </si>
  <si>
    <t xml:space="preserve">                                       ASISTENȚĂ MEDICALĂ ÎN UNITĂȚI DE ÎNVĂȚĂMÂNT</t>
  </si>
  <si>
    <t xml:space="preserve">     ASISTENŢĂ MEDICALĂ COMUNITARĂ, CENTRUL DE RECUPERARE MEDICALĂ</t>
  </si>
  <si>
    <t>Instituţia publică: DIRECȚIA DE ASISTENŢĂ SOCIALĂ BRAŞOV</t>
  </si>
  <si>
    <t>Instituţia publică: DIRECTIA DE AISTENŢĂ SOCIALĂ BRAŞOV</t>
  </si>
  <si>
    <t>Formular: 11/06</t>
  </si>
  <si>
    <t>CAP.A 65.50.00 - ÎNVĂŢĂMÂNT</t>
  </si>
  <si>
    <t>Execuţie 31.12.2022</t>
  </si>
  <si>
    <t>Furnituri de birou-CPV</t>
  </si>
  <si>
    <t>Furnituri de birou-departament sănătate</t>
  </si>
  <si>
    <t>Posta, telecomunicatii, radio, tv, internet -CPV</t>
  </si>
  <si>
    <t>Alte bunuri si servicii pentru întretinere si functionare-sanatate</t>
  </si>
  <si>
    <t>Reactivi</t>
  </si>
  <si>
    <t>20.04.03</t>
  </si>
  <si>
    <t>Alte cheltuieli cu bunuri si servicii juridice</t>
  </si>
  <si>
    <t>Tichete sociale pentru grădiniţă</t>
  </si>
  <si>
    <t>57.02.03</t>
  </si>
  <si>
    <t>16</t>
  </si>
  <si>
    <t>Prevederi trimsetriale</t>
  </si>
  <si>
    <t>Alte bunuri și serv pt. întret.si function.-serv tipărire carduri camp. varstnici</t>
  </si>
  <si>
    <t>Alte bunuri și serv pt. întret. si function.-serv tipărire carduri camp. varstnici</t>
  </si>
  <si>
    <t>Buget rectificat aprobat prin HCL nr. 205/23.03.2023 si D.P. nr. 886/28.03.2023</t>
  </si>
  <si>
    <t xml:space="preserve">            </t>
  </si>
  <si>
    <t>TITLUL XII PROIECTE CU FINANTARE DIN SUMELE REPREZENTAND ASISTENTA FINANCIARA NERAMBURSABILA AFERENTA PNRR</t>
  </si>
  <si>
    <t>Fonduri europene nerambursabile</t>
  </si>
  <si>
    <t>60</t>
  </si>
  <si>
    <t>Finantare publica nationala</t>
  </si>
  <si>
    <t>Sume aferente TVA</t>
  </si>
  <si>
    <t>60.01</t>
  </si>
  <si>
    <t>60.02</t>
  </si>
  <si>
    <t>60.03</t>
  </si>
  <si>
    <t>SECŢIUNEA DE DEZVOLTARE (cod 51+58+60+70)</t>
  </si>
  <si>
    <t>TITLUL XV  ACTIVE NEFINANCIARE  (cod 71.01 la 71.03)</t>
  </si>
  <si>
    <t>Buget rectificat IUNIE 2023 aprobat prin HCL nr. 449/23.06.2023 si D.P. nr. 1839/26.06.2023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</si>
</sst>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4" formatCode="_(* #,##0.00_);_(* \(#,##0.00\);_(* \-??_);_(@_)"/>
  </numFmts>
  <fonts count="19" x14ac:knownFonts="1"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b/>
      <sz val="8"/>
      <name val="Arial"/>
      <family val="2"/>
      <charset val="238"/>
    </font>
    <font>
      <b/>
      <sz val="8"/>
      <name val="Times New Roman"/>
      <family val="1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8"/>
      <name val="Arial"/>
      <family val="2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medium">
        <color indexed="64"/>
      </left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3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/>
      <diagonal/>
    </border>
    <border>
      <left style="thin">
        <color indexed="63"/>
      </left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3"/>
      </bottom>
      <diagonal/>
    </border>
    <border>
      <left/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medium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3"/>
      </right>
      <top style="thin">
        <color indexed="64"/>
      </top>
      <bottom/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/>
      <top style="medium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3"/>
      </top>
      <bottom style="medium">
        <color indexed="63"/>
      </bottom>
      <diagonal/>
    </border>
    <border>
      <left/>
      <right style="medium">
        <color indexed="64"/>
      </right>
      <top style="medium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4"/>
      </bottom>
      <diagonal/>
    </border>
    <border>
      <left/>
      <right style="thin">
        <color indexed="63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/>
      <top style="thin">
        <color indexed="64"/>
      </top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3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3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3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3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3"/>
      </right>
      <top/>
      <bottom/>
      <diagonal/>
    </border>
    <border>
      <left style="thin">
        <color indexed="63"/>
      </left>
      <right/>
      <top style="medium">
        <color indexed="64"/>
      </top>
      <bottom/>
      <diagonal/>
    </border>
    <border>
      <left style="medium">
        <color indexed="63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/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medium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3"/>
      </bottom>
      <diagonal/>
    </border>
    <border>
      <left style="thin">
        <color indexed="64"/>
      </left>
      <right/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4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4"/>
      </left>
      <right style="thick">
        <color indexed="63"/>
      </right>
      <top/>
      <bottom style="thin">
        <color indexed="63"/>
      </bottom>
      <diagonal/>
    </border>
    <border>
      <left style="thin">
        <color indexed="64"/>
      </left>
      <right style="thick">
        <color indexed="63"/>
      </right>
      <top style="thin">
        <color indexed="63"/>
      </top>
      <bottom/>
      <diagonal/>
    </border>
    <border>
      <left style="thin">
        <color indexed="64"/>
      </left>
      <right style="thick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ck">
        <color indexed="63"/>
      </right>
      <top/>
      <bottom style="thin">
        <color indexed="63"/>
      </bottom>
      <diagonal/>
    </border>
    <border>
      <left style="thin">
        <color indexed="63"/>
      </left>
      <right style="thick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ck">
        <color indexed="63"/>
      </right>
      <top style="thin">
        <color indexed="63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/>
      <bottom style="thin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/>
      <right style="medium">
        <color indexed="63"/>
      </right>
      <top style="medium">
        <color indexed="64"/>
      </top>
      <bottom style="thin">
        <color indexed="64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 style="thick">
        <color indexed="63"/>
      </right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3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3"/>
      </right>
      <top style="medium">
        <color indexed="64"/>
      </top>
      <bottom/>
      <diagonal/>
    </border>
    <border>
      <left style="medium">
        <color indexed="64"/>
      </left>
      <right style="medium">
        <color indexed="63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 style="medium">
        <color indexed="64"/>
      </left>
      <right/>
      <top style="thin">
        <color indexed="63"/>
      </top>
      <bottom style="thin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/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3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3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4"/>
      </top>
      <bottom style="medium">
        <color indexed="63"/>
      </bottom>
      <diagonal/>
    </border>
    <border>
      <left style="medium">
        <color indexed="63"/>
      </left>
      <right style="thin">
        <color indexed="63"/>
      </right>
      <top/>
      <bottom/>
      <diagonal/>
    </border>
    <border>
      <left style="medium">
        <color indexed="64"/>
      </left>
      <right style="medium">
        <color indexed="63"/>
      </right>
      <top/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medium">
        <color indexed="63"/>
      </left>
      <right style="thin">
        <color indexed="63"/>
      </right>
      <top/>
      <bottom style="medium">
        <color indexed="64"/>
      </bottom>
      <diagonal/>
    </border>
    <border>
      <left style="thin">
        <color indexed="64"/>
      </left>
      <right style="thin">
        <color indexed="63"/>
      </right>
      <top/>
      <bottom/>
      <diagonal/>
    </border>
  </borders>
  <cellStyleXfs count="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194" fontId="6" fillId="0" borderId="0" applyFill="0" applyBorder="0" applyAlignment="0" applyProtection="0"/>
  </cellStyleXfs>
  <cellXfs count="1079">
    <xf numFmtId="0" fontId="0" fillId="0" borderId="0" xfId="0"/>
    <xf numFmtId="0" fontId="0" fillId="0" borderId="0" xfId="4" applyFont="1" applyFill="1"/>
    <xf numFmtId="1" fontId="0" fillId="0" borderId="0" xfId="4" applyNumberFormat="1" applyFont="1" applyFill="1"/>
    <xf numFmtId="0" fontId="4" fillId="0" borderId="0" xfId="4" applyFont="1" applyFill="1"/>
    <xf numFmtId="0" fontId="3" fillId="0" borderId="1" xfId="1" applyFont="1" applyFill="1" applyBorder="1" applyAlignment="1">
      <alignment horizontal="right"/>
    </xf>
    <xf numFmtId="3" fontId="3" fillId="0" borderId="1" xfId="4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right"/>
    </xf>
    <xf numFmtId="3" fontId="4" fillId="0" borderId="1" xfId="4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right"/>
    </xf>
    <xf numFmtId="0" fontId="4" fillId="0" borderId="1" xfId="1" applyFont="1" applyFill="1" applyBorder="1" applyAlignment="1">
      <alignment horizontal="right"/>
    </xf>
    <xf numFmtId="3" fontId="4" fillId="0" borderId="0" xfId="4" applyNumberFormat="1" applyFont="1" applyFill="1" applyBorder="1" applyAlignment="1">
      <alignment horizontal="center" vertical="center"/>
    </xf>
    <xf numFmtId="1" fontId="3" fillId="0" borderId="0" xfId="4" applyNumberFormat="1" applyFont="1" applyFill="1"/>
    <xf numFmtId="0" fontId="3" fillId="0" borderId="0" xfId="4" applyFont="1" applyFill="1"/>
    <xf numFmtId="49" fontId="3" fillId="0" borderId="1" xfId="1" applyNumberFormat="1" applyFont="1" applyFill="1" applyBorder="1" applyAlignment="1">
      <alignment horizontal="right" vertical="top"/>
    </xf>
    <xf numFmtId="0" fontId="4" fillId="0" borderId="0" xfId="4" applyFont="1" applyFill="1" applyAlignment="1">
      <alignment horizontal="left"/>
    </xf>
    <xf numFmtId="0" fontId="5" fillId="0" borderId="0" xfId="4" applyFont="1" applyFill="1"/>
    <xf numFmtId="0" fontId="3" fillId="0" borderId="0" xfId="4" applyFont="1" applyFill="1" applyAlignment="1"/>
    <xf numFmtId="0" fontId="1" fillId="0" borderId="0" xfId="4" applyFont="1" applyFill="1" applyBorder="1" applyAlignment="1">
      <alignment horizontal="center"/>
    </xf>
    <xf numFmtId="0" fontId="3" fillId="0" borderId="0" xfId="4" applyFont="1" applyFill="1" applyBorder="1" applyAlignment="1">
      <alignment horizontal="center"/>
    </xf>
    <xf numFmtId="0" fontId="0" fillId="0" borderId="0" xfId="0" applyAlignment="1">
      <alignment horizontal="center"/>
    </xf>
    <xf numFmtId="3" fontId="3" fillId="0" borderId="2" xfId="3" applyNumberFormat="1" applyFont="1" applyFill="1" applyBorder="1" applyAlignment="1">
      <alignment horizontal="center" vertical="center" wrapText="1"/>
    </xf>
    <xf numFmtId="1" fontId="2" fillId="0" borderId="0" xfId="4" applyNumberFormat="1" applyFont="1" applyFill="1" applyBorder="1" applyAlignment="1"/>
    <xf numFmtId="3" fontId="4" fillId="0" borderId="2" xfId="3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vertical="center" wrapText="1"/>
    </xf>
    <xf numFmtId="49" fontId="3" fillId="0" borderId="3" xfId="1" applyNumberFormat="1" applyFont="1" applyFill="1" applyBorder="1" applyAlignment="1">
      <alignment vertical="top" wrapText="1"/>
    </xf>
    <xf numFmtId="49" fontId="3" fillId="0" borderId="3" xfId="1" applyNumberFormat="1" applyFont="1" applyFill="1" applyBorder="1" applyAlignment="1">
      <alignment vertical="center" wrapText="1"/>
    </xf>
    <xf numFmtId="0" fontId="3" fillId="0" borderId="3" xfId="1" applyFont="1" applyFill="1" applyBorder="1" applyAlignment="1">
      <alignment wrapText="1"/>
    </xf>
    <xf numFmtId="1" fontId="3" fillId="2" borderId="3" xfId="3" applyNumberFormat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/>
    </xf>
    <xf numFmtId="49" fontId="3" fillId="0" borderId="3" xfId="1" applyNumberFormat="1" applyFont="1" applyFill="1" applyBorder="1" applyAlignment="1">
      <alignment horizontal="left" vertical="center"/>
    </xf>
    <xf numFmtId="49" fontId="3" fillId="0" borderId="3" xfId="1" applyNumberFormat="1" applyFont="1" applyFill="1" applyBorder="1" applyAlignment="1">
      <alignment horizontal="left" vertical="top"/>
    </xf>
    <xf numFmtId="0" fontId="4" fillId="0" borderId="3" xfId="1" applyFont="1" applyFill="1" applyBorder="1"/>
    <xf numFmtId="49" fontId="4" fillId="0" borderId="3" xfId="1" applyNumberFormat="1" applyFont="1" applyFill="1" applyBorder="1" applyAlignment="1">
      <alignment horizontal="left" vertical="top"/>
    </xf>
    <xf numFmtId="49" fontId="4" fillId="0" borderId="3" xfId="1" applyNumberFormat="1" applyFont="1" applyFill="1" applyBorder="1" applyAlignment="1">
      <alignment horizontal="left" vertical="top" wrapText="1"/>
    </xf>
    <xf numFmtId="0" fontId="4" fillId="0" borderId="3" xfId="1" applyFont="1" applyFill="1" applyBorder="1" applyAlignment="1">
      <alignment wrapText="1"/>
    </xf>
    <xf numFmtId="194" fontId="3" fillId="0" borderId="3" xfId="5" applyFont="1" applyFill="1" applyBorder="1" applyAlignment="1" applyProtection="1">
      <alignment horizontal="left" vertical="top"/>
    </xf>
    <xf numFmtId="0" fontId="3" fillId="0" borderId="3" xfId="1" applyFont="1" applyFill="1" applyBorder="1" applyAlignment="1"/>
    <xf numFmtId="0" fontId="3" fillId="0" borderId="3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wrapText="1"/>
    </xf>
    <xf numFmtId="0" fontId="3" fillId="0" borderId="3" xfId="1" applyFont="1" applyFill="1" applyBorder="1"/>
    <xf numFmtId="1" fontId="3" fillId="2" borderId="1" xfId="3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horizontal="right" vertical="center" wrapText="1"/>
    </xf>
    <xf numFmtId="1" fontId="3" fillId="3" borderId="3" xfId="3" applyNumberFormat="1" applyFont="1" applyFill="1" applyBorder="1" applyAlignment="1">
      <alignment vertical="center" wrapText="1"/>
    </xf>
    <xf numFmtId="0" fontId="6" fillId="0" borderId="0" xfId="4" applyFont="1" applyFill="1"/>
    <xf numFmtId="1" fontId="3" fillId="0" borderId="2" xfId="3" applyNumberFormat="1" applyFont="1" applyFill="1" applyBorder="1" applyAlignment="1">
      <alignment vertical="center" wrapText="1"/>
    </xf>
    <xf numFmtId="1" fontId="3" fillId="2" borderId="2" xfId="3" applyNumberFormat="1" applyFont="1" applyFill="1" applyBorder="1" applyAlignment="1">
      <alignment horizontal="center" vertical="center" wrapText="1"/>
    </xf>
    <xf numFmtId="0" fontId="4" fillId="0" borderId="0" xfId="2" applyFont="1" applyFill="1"/>
    <xf numFmtId="0" fontId="4" fillId="0" borderId="0" xfId="2" applyFont="1" applyFill="1" applyAlignment="1">
      <alignment horizontal="left"/>
    </xf>
    <xf numFmtId="0" fontId="6" fillId="0" borderId="0" xfId="4" applyFont="1" applyFill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4" applyNumberFormat="1" applyFont="1" applyFill="1" applyAlignment="1">
      <alignment horizontal="center"/>
    </xf>
    <xf numFmtId="1" fontId="1" fillId="0" borderId="0" xfId="4" applyNumberFormat="1" applyFont="1" applyFill="1" applyBorder="1" applyAlignment="1"/>
    <xf numFmtId="1" fontId="6" fillId="0" borderId="0" xfId="4" applyNumberFormat="1" applyFont="1" applyFill="1"/>
    <xf numFmtId="3" fontId="4" fillId="0" borderId="2" xfId="4" applyNumberFormat="1" applyFont="1" applyFill="1" applyBorder="1" applyAlignment="1">
      <alignment horizontal="center" vertical="center"/>
    </xf>
    <xf numFmtId="3" fontId="3" fillId="0" borderId="2" xfId="4" applyNumberFormat="1" applyFont="1" applyFill="1" applyBorder="1" applyAlignment="1">
      <alignment horizontal="center" vertical="center"/>
    </xf>
    <xf numFmtId="3" fontId="3" fillId="0" borderId="4" xfId="4" applyNumberFormat="1" applyFont="1" applyFill="1" applyBorder="1" applyAlignment="1">
      <alignment horizontal="center" vertical="center"/>
    </xf>
    <xf numFmtId="3" fontId="4" fillId="0" borderId="4" xfId="4" applyNumberFormat="1" applyFont="1" applyFill="1" applyBorder="1" applyAlignment="1">
      <alignment horizontal="center" vertical="center"/>
    </xf>
    <xf numFmtId="1" fontId="3" fillId="3" borderId="5" xfId="3" applyNumberFormat="1" applyFont="1" applyFill="1" applyBorder="1" applyAlignment="1">
      <alignment vertical="center" wrapText="1"/>
    </xf>
    <xf numFmtId="1" fontId="3" fillId="2" borderId="6" xfId="3" applyNumberFormat="1" applyFont="1" applyFill="1" applyBorder="1" applyAlignment="1">
      <alignment vertical="center" wrapText="1"/>
    </xf>
    <xf numFmtId="1" fontId="4" fillId="0" borderId="2" xfId="3" applyNumberFormat="1" applyFont="1" applyFill="1" applyBorder="1" applyAlignment="1">
      <alignment vertical="center" wrapText="1"/>
    </xf>
    <xf numFmtId="0" fontId="4" fillId="0" borderId="5" xfId="1" applyFont="1" applyFill="1" applyBorder="1" applyAlignment="1">
      <alignment horizontal="left" vertical="center"/>
    </xf>
    <xf numFmtId="49" fontId="4" fillId="0" borderId="6" xfId="1" applyNumberFormat="1" applyFont="1" applyFill="1" applyBorder="1" applyAlignment="1">
      <alignment horizontal="right"/>
    </xf>
    <xf numFmtId="3" fontId="4" fillId="0" borderId="7" xfId="4" applyNumberFormat="1" applyFont="1" applyFill="1" applyBorder="1" applyAlignment="1">
      <alignment horizontal="center" vertical="center"/>
    </xf>
    <xf numFmtId="3" fontId="3" fillId="0" borderId="7" xfId="4" applyNumberFormat="1" applyFont="1" applyFill="1" applyBorder="1" applyAlignment="1">
      <alignment horizontal="center" vertical="center"/>
    </xf>
    <xf numFmtId="1" fontId="4" fillId="0" borderId="8" xfId="1" applyNumberFormat="1" applyFont="1" applyFill="1" applyBorder="1" applyAlignment="1">
      <alignment horizontal="center"/>
    </xf>
    <xf numFmtId="0" fontId="4" fillId="0" borderId="9" xfId="1" applyFont="1" applyFill="1" applyBorder="1" applyAlignment="1">
      <alignment horizontal="left" vertical="center"/>
    </xf>
    <xf numFmtId="49" fontId="4" fillId="0" borderId="10" xfId="1" applyNumberFormat="1" applyFont="1" applyFill="1" applyBorder="1" applyAlignment="1">
      <alignment horizontal="right"/>
    </xf>
    <xf numFmtId="3" fontId="4" fillId="0" borderId="10" xfId="4" applyNumberFormat="1" applyFont="1" applyFill="1" applyBorder="1" applyAlignment="1">
      <alignment horizontal="center" vertical="center"/>
    </xf>
    <xf numFmtId="3" fontId="4" fillId="0" borderId="11" xfId="4" applyNumberFormat="1" applyFont="1" applyFill="1" applyBorder="1" applyAlignment="1">
      <alignment horizontal="center" vertical="center"/>
    </xf>
    <xf numFmtId="3" fontId="4" fillId="0" borderId="12" xfId="4" applyNumberFormat="1" applyFont="1" applyFill="1" applyBorder="1" applyAlignment="1">
      <alignment horizontal="center" vertical="center"/>
    </xf>
    <xf numFmtId="3" fontId="4" fillId="0" borderId="13" xfId="4" applyNumberFormat="1" applyFont="1" applyFill="1" applyBorder="1" applyAlignment="1">
      <alignment horizontal="center" vertical="center"/>
    </xf>
    <xf numFmtId="3" fontId="3" fillId="0" borderId="14" xfId="3" applyNumberFormat="1" applyFont="1" applyFill="1" applyBorder="1" applyAlignment="1">
      <alignment horizontal="center" vertical="center" wrapText="1"/>
    </xf>
    <xf numFmtId="1" fontId="4" fillId="3" borderId="8" xfId="3" applyNumberFormat="1" applyFont="1" applyFill="1" applyBorder="1" applyAlignment="1">
      <alignment horizontal="center" vertical="center" wrapText="1"/>
    </xf>
    <xf numFmtId="1" fontId="4" fillId="0" borderId="15" xfId="1" applyNumberFormat="1" applyFont="1" applyFill="1" applyBorder="1" applyAlignment="1">
      <alignment horizontal="center"/>
    </xf>
    <xf numFmtId="3" fontId="4" fillId="0" borderId="11" xfId="3" applyNumberFormat="1" applyFont="1" applyFill="1" applyBorder="1" applyAlignment="1">
      <alignment horizontal="center" vertical="center" wrapText="1"/>
    </xf>
    <xf numFmtId="49" fontId="4" fillId="0" borderId="9" xfId="1" applyNumberFormat="1" applyFont="1" applyFill="1" applyBorder="1" applyAlignment="1">
      <alignment horizontal="left" vertical="top"/>
    </xf>
    <xf numFmtId="49" fontId="3" fillId="0" borderId="6" xfId="1" applyNumberFormat="1" applyFont="1" applyFill="1" applyBorder="1" applyAlignment="1">
      <alignment horizontal="right"/>
    </xf>
    <xf numFmtId="49" fontId="3" fillId="0" borderId="5" xfId="1" applyNumberFormat="1" applyFont="1" applyFill="1" applyBorder="1" applyAlignment="1">
      <alignment horizontal="left" vertical="top"/>
    </xf>
    <xf numFmtId="0" fontId="4" fillId="0" borderId="9" xfId="1" applyFont="1" applyFill="1" applyBorder="1"/>
    <xf numFmtId="0" fontId="4" fillId="0" borderId="10" xfId="1" applyFont="1" applyFill="1" applyBorder="1" applyAlignment="1">
      <alignment horizontal="right"/>
    </xf>
    <xf numFmtId="1" fontId="4" fillId="0" borderId="16" xfId="1" applyNumberFormat="1" applyFont="1" applyFill="1" applyBorder="1" applyAlignment="1">
      <alignment horizontal="center"/>
    </xf>
    <xf numFmtId="3" fontId="4" fillId="0" borderId="0" xfId="4" applyNumberFormat="1" applyFont="1" applyFill="1"/>
    <xf numFmtId="0" fontId="7" fillId="4" borderId="17" xfId="0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vertical="top" wrapText="1"/>
    </xf>
    <xf numFmtId="49" fontId="3" fillId="0" borderId="1" xfId="1" applyNumberFormat="1" applyFont="1" applyFill="1" applyBorder="1" applyAlignment="1">
      <alignment horizontal="right" vertical="center"/>
    </xf>
    <xf numFmtId="1" fontId="4" fillId="0" borderId="18" xfId="3" applyNumberFormat="1" applyFont="1" applyFill="1" applyBorder="1" applyAlignment="1">
      <alignment vertical="center" wrapText="1"/>
    </xf>
    <xf numFmtId="1" fontId="3" fillId="0" borderId="0" xfId="4" applyNumberFormat="1" applyFont="1" applyFill="1" applyAlignment="1">
      <alignment vertical="center"/>
    </xf>
    <xf numFmtId="0" fontId="4" fillId="0" borderId="0" xfId="4" applyFont="1" applyFill="1" applyAlignment="1"/>
    <xf numFmtId="1" fontId="3" fillId="0" borderId="19" xfId="3" applyNumberFormat="1" applyFont="1" applyFill="1" applyBorder="1" applyAlignment="1">
      <alignment vertical="center" wrapText="1"/>
    </xf>
    <xf numFmtId="1" fontId="3" fillId="0" borderId="18" xfId="3" applyNumberFormat="1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horizontal="right" vertical="center"/>
    </xf>
    <xf numFmtId="0" fontId="4" fillId="0" borderId="20" xfId="1" applyFont="1" applyFill="1" applyBorder="1" applyAlignment="1">
      <alignment horizontal="left" vertical="center"/>
    </xf>
    <xf numFmtId="0" fontId="4" fillId="0" borderId="21" xfId="1" applyFont="1" applyFill="1" applyBorder="1" applyAlignment="1">
      <alignment horizontal="left" vertical="center"/>
    </xf>
    <xf numFmtId="0" fontId="4" fillId="0" borderId="22" xfId="1" applyFont="1" applyFill="1" applyBorder="1" applyAlignment="1">
      <alignment horizontal="left" vertical="center"/>
    </xf>
    <xf numFmtId="0" fontId="3" fillId="0" borderId="22" xfId="1" applyFont="1" applyFill="1" applyBorder="1" applyAlignment="1">
      <alignment horizontal="left" vertical="center"/>
    </xf>
    <xf numFmtId="0" fontId="4" fillId="0" borderId="23" xfId="1" applyFont="1" applyFill="1" applyBorder="1" applyAlignment="1">
      <alignment horizontal="left" vertical="center"/>
    </xf>
    <xf numFmtId="1" fontId="3" fillId="0" borderId="24" xfId="3" applyNumberFormat="1" applyFont="1" applyFill="1" applyBorder="1" applyAlignment="1">
      <alignment vertical="center" wrapText="1"/>
    </xf>
    <xf numFmtId="1" fontId="3" fillId="0" borderId="7" xfId="3" applyNumberFormat="1" applyFont="1" applyFill="1" applyBorder="1" applyAlignment="1">
      <alignment vertical="center" wrapText="1"/>
    </xf>
    <xf numFmtId="1" fontId="4" fillId="0" borderId="24" xfId="3" applyNumberFormat="1" applyFont="1" applyFill="1" applyBorder="1" applyAlignment="1">
      <alignment vertical="center" wrapText="1"/>
    </xf>
    <xf numFmtId="1" fontId="4" fillId="0" borderId="7" xfId="3" applyNumberFormat="1" applyFont="1" applyFill="1" applyBorder="1" applyAlignment="1">
      <alignment vertical="center" wrapText="1"/>
    </xf>
    <xf numFmtId="1" fontId="4" fillId="0" borderId="25" xfId="3" applyNumberFormat="1" applyFont="1" applyFill="1" applyBorder="1" applyAlignment="1">
      <alignment vertical="center" wrapText="1"/>
    </xf>
    <xf numFmtId="1" fontId="4" fillId="0" borderId="26" xfId="3" applyNumberFormat="1" applyFont="1" applyFill="1" applyBorder="1" applyAlignment="1">
      <alignment vertical="center" wrapText="1"/>
    </xf>
    <xf numFmtId="1" fontId="3" fillId="0" borderId="27" xfId="3" applyNumberFormat="1" applyFont="1" applyFill="1" applyBorder="1" applyAlignment="1">
      <alignment vertical="center" wrapText="1"/>
    </xf>
    <xf numFmtId="1" fontId="3" fillId="0" borderId="28" xfId="3" applyNumberFormat="1" applyFont="1" applyFill="1" applyBorder="1" applyAlignment="1">
      <alignment vertical="center" wrapText="1"/>
    </xf>
    <xf numFmtId="1" fontId="3" fillId="0" borderId="4" xfId="3" applyNumberFormat="1" applyFont="1" applyFill="1" applyBorder="1" applyAlignment="1">
      <alignment vertical="center" wrapText="1"/>
    </xf>
    <xf numFmtId="1" fontId="3" fillId="0" borderId="29" xfId="3" applyNumberFormat="1" applyFont="1" applyFill="1" applyBorder="1" applyAlignment="1">
      <alignment vertical="center" wrapText="1"/>
    </xf>
    <xf numFmtId="1" fontId="3" fillId="0" borderId="26" xfId="3" applyNumberFormat="1" applyFont="1" applyFill="1" applyBorder="1" applyAlignment="1">
      <alignment vertical="center" wrapText="1"/>
    </xf>
    <xf numFmtId="0" fontId="7" fillId="4" borderId="30" xfId="0" applyFont="1" applyFill="1" applyBorder="1" applyAlignment="1">
      <alignment horizontal="center" vertical="center"/>
    </xf>
    <xf numFmtId="1" fontId="4" fillId="3" borderId="16" xfId="3" applyNumberFormat="1" applyFont="1" applyFill="1" applyBorder="1" applyAlignment="1">
      <alignment horizontal="center" vertical="center" wrapText="1"/>
    </xf>
    <xf numFmtId="1" fontId="4" fillId="0" borderId="31" xfId="1" applyNumberFormat="1" applyFont="1" applyFill="1" applyBorder="1" applyAlignment="1">
      <alignment horizontal="center"/>
    </xf>
    <xf numFmtId="1" fontId="3" fillId="0" borderId="32" xfId="3" applyNumberFormat="1" applyFont="1" applyFill="1" applyBorder="1" applyAlignment="1">
      <alignment horizontal="center" vertical="center" wrapText="1"/>
    </xf>
    <xf numFmtId="0" fontId="6" fillId="0" borderId="33" xfId="1" applyBorder="1"/>
    <xf numFmtId="1" fontId="4" fillId="0" borderId="16" xfId="3" applyNumberFormat="1" applyFont="1" applyFill="1" applyBorder="1" applyAlignment="1">
      <alignment horizontal="center" vertical="center" wrapText="1"/>
    </xf>
    <xf numFmtId="1" fontId="4" fillId="0" borderId="34" xfId="1" applyNumberFormat="1" applyFont="1" applyFill="1" applyBorder="1" applyAlignment="1">
      <alignment horizontal="center"/>
    </xf>
    <xf numFmtId="1" fontId="3" fillId="0" borderId="35" xfId="3" applyNumberFormat="1" applyFont="1" applyFill="1" applyBorder="1" applyAlignment="1">
      <alignment horizontal="center" vertical="center" wrapText="1"/>
    </xf>
    <xf numFmtId="0" fontId="6" fillId="0" borderId="36" xfId="1" applyBorder="1"/>
    <xf numFmtId="1" fontId="4" fillId="3" borderId="31" xfId="3" applyNumberFormat="1" applyFont="1" applyFill="1" applyBorder="1" applyAlignment="1">
      <alignment horizontal="center" vertical="center" wrapText="1"/>
    </xf>
    <xf numFmtId="1" fontId="3" fillId="3" borderId="37" xfId="3" applyNumberFormat="1" applyFont="1" applyFill="1" applyBorder="1" applyAlignment="1">
      <alignment vertical="center" wrapText="1"/>
    </xf>
    <xf numFmtId="1" fontId="3" fillId="2" borderId="38" xfId="3" applyNumberFormat="1" applyFont="1" applyFill="1" applyBorder="1" applyAlignment="1">
      <alignment vertical="center" wrapText="1"/>
    </xf>
    <xf numFmtId="1" fontId="4" fillId="0" borderId="39" xfId="3" applyNumberFormat="1" applyFont="1" applyFill="1" applyBorder="1" applyAlignment="1">
      <alignment vertical="center" wrapText="1"/>
    </xf>
    <xf numFmtId="1" fontId="4" fillId="0" borderId="30" xfId="3" applyNumberFormat="1" applyFont="1" applyFill="1" applyBorder="1" applyAlignment="1">
      <alignment vertical="center" wrapText="1"/>
    </xf>
    <xf numFmtId="1" fontId="4" fillId="0" borderId="40" xfId="3" applyNumberFormat="1" applyFont="1" applyFill="1" applyBorder="1" applyAlignment="1">
      <alignment vertical="center" wrapText="1"/>
    </xf>
    <xf numFmtId="1" fontId="3" fillId="0" borderId="41" xfId="3" applyNumberFormat="1" applyFont="1" applyFill="1" applyBorder="1" applyAlignment="1">
      <alignment vertical="center" wrapText="1"/>
    </xf>
    <xf numFmtId="1" fontId="3" fillId="0" borderId="42" xfId="3" applyNumberFormat="1" applyFont="1" applyFill="1" applyBorder="1" applyAlignment="1">
      <alignment vertical="center" wrapText="1"/>
    </xf>
    <xf numFmtId="1" fontId="3" fillId="0" borderId="43" xfId="3" applyNumberFormat="1" applyFont="1" applyFill="1" applyBorder="1" applyAlignment="1">
      <alignment vertical="center" wrapText="1"/>
    </xf>
    <xf numFmtId="49" fontId="4" fillId="0" borderId="1" xfId="1" quotePrefix="1" applyNumberFormat="1" applyFont="1" applyFill="1" applyBorder="1" applyAlignment="1">
      <alignment horizontal="right"/>
    </xf>
    <xf numFmtId="0" fontId="4" fillId="0" borderId="0" xfId="4" quotePrefix="1" applyFont="1" applyFill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0" fontId="4" fillId="0" borderId="0" xfId="4" quotePrefix="1" applyFont="1" applyFill="1" applyAlignment="1">
      <alignment horizontal="right"/>
    </xf>
    <xf numFmtId="49" fontId="4" fillId="0" borderId="20" xfId="1" applyNumberFormat="1" applyFont="1" applyFill="1" applyBorder="1" applyAlignment="1">
      <alignment horizontal="left" vertical="top"/>
    </xf>
    <xf numFmtId="49" fontId="4" fillId="0" borderId="17" xfId="1" applyNumberFormat="1" applyFont="1" applyFill="1" applyBorder="1" applyAlignment="1">
      <alignment horizontal="right"/>
    </xf>
    <xf numFmtId="49" fontId="3" fillId="0" borderId="44" xfId="1" applyNumberFormat="1" applyFont="1" applyFill="1" applyBorder="1" applyAlignment="1">
      <alignment horizontal="left" vertical="top"/>
    </xf>
    <xf numFmtId="49" fontId="3" fillId="0" borderId="45" xfId="1" applyNumberFormat="1" applyFont="1" applyFill="1" applyBorder="1" applyAlignment="1">
      <alignment horizontal="right"/>
    </xf>
    <xf numFmtId="1" fontId="3" fillId="0" borderId="46" xfId="3" applyNumberFormat="1" applyFont="1" applyFill="1" applyBorder="1" applyAlignment="1">
      <alignment horizontal="center" vertical="center" wrapText="1"/>
    </xf>
    <xf numFmtId="1" fontId="3" fillId="2" borderId="6" xfId="3" applyNumberFormat="1" applyFont="1" applyFill="1" applyBorder="1" applyAlignment="1">
      <alignment horizontal="center" vertical="center" wrapText="1"/>
    </xf>
    <xf numFmtId="1" fontId="3" fillId="2" borderId="14" xfId="3" applyNumberFormat="1" applyFont="1" applyFill="1" applyBorder="1" applyAlignment="1">
      <alignment horizontal="center" vertical="center" wrapText="1"/>
    </xf>
    <xf numFmtId="1" fontId="3" fillId="0" borderId="2" xfId="3" applyNumberFormat="1" applyFont="1" applyFill="1" applyBorder="1" applyAlignment="1">
      <alignment horizontal="center" vertical="center" wrapText="1"/>
    </xf>
    <xf numFmtId="1" fontId="4" fillId="0" borderId="2" xfId="3" applyNumberFormat="1" applyFont="1" applyFill="1" applyBorder="1" applyAlignment="1">
      <alignment horizontal="center" vertical="center" wrapText="1"/>
    </xf>
    <xf numFmtId="1" fontId="4" fillId="0" borderId="18" xfId="3" applyNumberFormat="1" applyFont="1" applyFill="1" applyBorder="1" applyAlignment="1">
      <alignment horizontal="center" vertical="center" wrapText="1"/>
    </xf>
    <xf numFmtId="1" fontId="3" fillId="0" borderId="19" xfId="3" applyNumberFormat="1" applyFont="1" applyFill="1" applyBorder="1" applyAlignment="1">
      <alignment horizontal="center" vertical="center" wrapText="1"/>
    </xf>
    <xf numFmtId="1" fontId="3" fillId="0" borderId="18" xfId="3" applyNumberFormat="1" applyFont="1" applyFill="1" applyBorder="1" applyAlignment="1">
      <alignment horizontal="center" vertical="center" wrapText="1"/>
    </xf>
    <xf numFmtId="1" fontId="3" fillId="0" borderId="47" xfId="3" applyNumberFormat="1" applyFont="1" applyFill="1" applyBorder="1" applyAlignment="1">
      <alignment horizontal="center" vertical="center" wrapText="1"/>
    </xf>
    <xf numFmtId="1" fontId="3" fillId="0" borderId="24" xfId="3" applyNumberFormat="1" applyFont="1" applyFill="1" applyBorder="1" applyAlignment="1">
      <alignment horizontal="center" vertical="center" wrapText="1"/>
    </xf>
    <xf numFmtId="1" fontId="3" fillId="0" borderId="7" xfId="3" applyNumberFormat="1" applyFont="1" applyFill="1" applyBorder="1" applyAlignment="1">
      <alignment horizontal="center" vertical="center" wrapText="1"/>
    </xf>
    <xf numFmtId="1" fontId="4" fillId="0" borderId="24" xfId="3" applyNumberFormat="1" applyFont="1" applyFill="1" applyBorder="1" applyAlignment="1">
      <alignment horizontal="center" vertical="center" wrapText="1"/>
    </xf>
    <xf numFmtId="1" fontId="4" fillId="0" borderId="7" xfId="3" applyNumberFormat="1" applyFont="1" applyFill="1" applyBorder="1" applyAlignment="1">
      <alignment horizontal="center" vertical="center" wrapText="1"/>
    </xf>
    <xf numFmtId="1" fontId="4" fillId="0" borderId="25" xfId="3" applyNumberFormat="1" applyFont="1" applyFill="1" applyBorder="1" applyAlignment="1">
      <alignment horizontal="center" vertical="center" wrapText="1"/>
    </xf>
    <xf numFmtId="1" fontId="3" fillId="0" borderId="27" xfId="3" applyNumberFormat="1" applyFont="1" applyFill="1" applyBorder="1" applyAlignment="1">
      <alignment horizontal="center" vertical="center" wrapText="1"/>
    </xf>
    <xf numFmtId="1" fontId="3" fillId="0" borderId="4" xfId="3" applyNumberFormat="1" applyFont="1" applyFill="1" applyBorder="1" applyAlignment="1">
      <alignment horizontal="center" vertical="center" wrapText="1"/>
    </xf>
    <xf numFmtId="1" fontId="3" fillId="0" borderId="48" xfId="3" applyNumberFormat="1" applyFont="1" applyFill="1" applyBorder="1" applyAlignment="1">
      <alignment horizontal="center" vertical="center" wrapText="1"/>
    </xf>
    <xf numFmtId="2" fontId="3" fillId="0" borderId="2" xfId="3" applyNumberFormat="1" applyFont="1" applyFill="1" applyBorder="1" applyAlignment="1">
      <alignment horizontal="center" vertical="center" wrapText="1"/>
    </xf>
    <xf numFmtId="1" fontId="4" fillId="0" borderId="39" xfId="3" applyNumberFormat="1" applyFont="1" applyFill="1" applyBorder="1" applyAlignment="1">
      <alignment horizontal="center" vertical="center" wrapText="1"/>
    </xf>
    <xf numFmtId="1" fontId="4" fillId="0" borderId="30" xfId="3" applyNumberFormat="1" applyFont="1" applyFill="1" applyBorder="1" applyAlignment="1">
      <alignment horizontal="center" vertical="center" wrapText="1"/>
    </xf>
    <xf numFmtId="1" fontId="4" fillId="0" borderId="40" xfId="3" applyNumberFormat="1" applyFont="1" applyFill="1" applyBorder="1" applyAlignment="1">
      <alignment horizontal="center" vertical="center" wrapText="1"/>
    </xf>
    <xf numFmtId="1" fontId="3" fillId="0" borderId="41" xfId="3" applyNumberFormat="1" applyFont="1" applyFill="1" applyBorder="1" applyAlignment="1">
      <alignment horizontal="center" vertical="center" wrapText="1"/>
    </xf>
    <xf numFmtId="1" fontId="3" fillId="0" borderId="42" xfId="3" applyNumberFormat="1" applyFont="1" applyFill="1" applyBorder="1" applyAlignment="1">
      <alignment horizontal="center" vertical="center" wrapText="1"/>
    </xf>
    <xf numFmtId="1" fontId="3" fillId="0" borderId="43" xfId="3" applyNumberFormat="1" applyFont="1" applyFill="1" applyBorder="1" applyAlignment="1">
      <alignment horizontal="center" vertical="center" wrapText="1"/>
    </xf>
    <xf numFmtId="1" fontId="3" fillId="0" borderId="29" xfId="3" applyNumberFormat="1" applyFont="1" applyFill="1" applyBorder="1" applyAlignment="1">
      <alignment horizontal="center" vertical="center" wrapText="1"/>
    </xf>
    <xf numFmtId="2" fontId="3" fillId="0" borderId="46" xfId="3" applyNumberFormat="1" applyFont="1" applyFill="1" applyBorder="1" applyAlignment="1">
      <alignment horizontal="center" vertical="center" wrapText="1"/>
    </xf>
    <xf numFmtId="2" fontId="3" fillId="2" borderId="6" xfId="3" applyNumberFormat="1" applyFont="1" applyFill="1" applyBorder="1" applyAlignment="1">
      <alignment horizontal="center" vertical="center" wrapText="1"/>
    </xf>
    <xf numFmtId="2" fontId="4" fillId="0" borderId="2" xfId="3" applyNumberFormat="1" applyFont="1" applyFill="1" applyBorder="1" applyAlignment="1">
      <alignment horizontal="center" vertical="center" wrapText="1"/>
    </xf>
    <xf numFmtId="1" fontId="3" fillId="2" borderId="49" xfId="3" applyNumberFormat="1" applyFont="1" applyFill="1" applyBorder="1" applyAlignment="1">
      <alignment horizontal="center" vertical="center" wrapText="1"/>
    </xf>
    <xf numFmtId="1" fontId="3" fillId="0" borderId="50" xfId="3" applyNumberFormat="1" applyFont="1" applyFill="1" applyBorder="1" applyAlignment="1">
      <alignment horizontal="center" vertical="center" wrapText="1"/>
    </xf>
    <xf numFmtId="1" fontId="3" fillId="2" borderId="51" xfId="3" applyNumberFormat="1" applyFont="1" applyFill="1" applyBorder="1" applyAlignment="1">
      <alignment horizontal="center" vertical="center" wrapText="1"/>
    </xf>
    <xf numFmtId="1" fontId="3" fillId="0" borderId="52" xfId="3" applyNumberFormat="1" applyFont="1" applyFill="1" applyBorder="1" applyAlignment="1">
      <alignment horizontal="center" vertical="center" wrapText="1"/>
    </xf>
    <xf numFmtId="1" fontId="3" fillId="0" borderId="53" xfId="3" applyNumberFormat="1" applyFont="1" applyFill="1" applyBorder="1" applyAlignment="1">
      <alignment horizontal="center" vertical="center" wrapText="1"/>
    </xf>
    <xf numFmtId="1" fontId="3" fillId="2" borderId="54" xfId="3" applyNumberFormat="1" applyFont="1" applyFill="1" applyBorder="1" applyAlignment="1">
      <alignment horizontal="center" vertical="center" wrapText="1"/>
    </xf>
    <xf numFmtId="1" fontId="3" fillId="0" borderId="55" xfId="3" applyNumberFormat="1" applyFont="1" applyFill="1" applyBorder="1" applyAlignment="1">
      <alignment horizontal="center" vertical="center" wrapText="1"/>
    </xf>
    <xf numFmtId="1" fontId="4" fillId="0" borderId="56" xfId="3" applyNumberFormat="1" applyFont="1" applyFill="1" applyBorder="1" applyAlignment="1">
      <alignment horizontal="center" vertical="center" wrapText="1"/>
    </xf>
    <xf numFmtId="2" fontId="4" fillId="0" borderId="18" xfId="3" applyNumberFormat="1" applyFont="1" applyFill="1" applyBorder="1" applyAlignment="1">
      <alignment horizontal="center" vertical="center" wrapText="1"/>
    </xf>
    <xf numFmtId="2" fontId="3" fillId="0" borderId="19" xfId="3" applyNumberFormat="1" applyFont="1" applyFill="1" applyBorder="1" applyAlignment="1">
      <alignment horizontal="center" vertical="center" wrapText="1"/>
    </xf>
    <xf numFmtId="2" fontId="3" fillId="0" borderId="18" xfId="3" applyNumberFormat="1" applyFont="1" applyFill="1" applyBorder="1" applyAlignment="1">
      <alignment horizontal="center" vertical="center" wrapText="1"/>
    </xf>
    <xf numFmtId="1" fontId="3" fillId="0" borderId="57" xfId="3" applyNumberFormat="1" applyFont="1" applyFill="1" applyBorder="1" applyAlignment="1">
      <alignment horizontal="center" vertical="center" wrapText="1"/>
    </xf>
    <xf numFmtId="1" fontId="4" fillId="0" borderId="57" xfId="3" applyNumberFormat="1" applyFont="1" applyFill="1" applyBorder="1" applyAlignment="1">
      <alignment horizontal="center" vertical="center" wrapText="1"/>
    </xf>
    <xf numFmtId="1" fontId="4" fillId="0" borderId="58" xfId="3" applyNumberFormat="1" applyFont="1" applyFill="1" applyBorder="1" applyAlignment="1">
      <alignment horizontal="center" vertical="center" wrapText="1"/>
    </xf>
    <xf numFmtId="1" fontId="3" fillId="0" borderId="59" xfId="3" applyNumberFormat="1" applyFont="1" applyFill="1" applyBorder="1" applyAlignment="1">
      <alignment horizontal="center" vertical="center" wrapText="1"/>
    </xf>
    <xf numFmtId="1" fontId="3" fillId="0" borderId="58" xfId="3" applyNumberFormat="1" applyFont="1" applyFill="1" applyBorder="1" applyAlignment="1">
      <alignment horizontal="center" vertical="center" wrapText="1"/>
    </xf>
    <xf numFmtId="1" fontId="3" fillId="0" borderId="14" xfId="3" applyNumberFormat="1" applyFont="1" applyFill="1" applyBorder="1" applyAlignment="1">
      <alignment vertical="center" wrapText="1"/>
    </xf>
    <xf numFmtId="1" fontId="3" fillId="0" borderId="14" xfId="3" applyNumberFormat="1" applyFont="1" applyFill="1" applyBorder="1" applyAlignment="1">
      <alignment horizontal="center" vertical="center" wrapText="1"/>
    </xf>
    <xf numFmtId="1" fontId="3" fillId="0" borderId="49" xfId="3" applyNumberFormat="1" applyFont="1" applyFill="1" applyBorder="1" applyAlignment="1">
      <alignment vertical="center" wrapText="1"/>
    </xf>
    <xf numFmtId="1" fontId="3" fillId="0" borderId="60" xfId="3" applyNumberFormat="1" applyFont="1" applyFill="1" applyBorder="1" applyAlignment="1">
      <alignment vertical="center" wrapText="1"/>
    </xf>
    <xf numFmtId="1" fontId="4" fillId="0" borderId="11" xfId="3" applyNumberFormat="1" applyFont="1" applyFill="1" applyBorder="1" applyAlignment="1">
      <alignment horizontal="center" vertical="center" wrapText="1"/>
    </xf>
    <xf numFmtId="1" fontId="4" fillId="0" borderId="61" xfId="3" applyNumberFormat="1" applyFont="1" applyFill="1" applyBorder="1" applyAlignment="1">
      <alignment vertical="center" wrapText="1"/>
    </xf>
    <xf numFmtId="1" fontId="4" fillId="0" borderId="11" xfId="3" applyNumberFormat="1" applyFont="1" applyFill="1" applyBorder="1" applyAlignment="1">
      <alignment vertical="center" wrapText="1"/>
    </xf>
    <xf numFmtId="1" fontId="4" fillId="0" borderId="13" xfId="3" applyNumberFormat="1" applyFont="1" applyFill="1" applyBorder="1" applyAlignment="1">
      <alignment vertical="center" wrapText="1"/>
    </xf>
    <xf numFmtId="49" fontId="4" fillId="0" borderId="5" xfId="1" applyNumberFormat="1" applyFont="1" applyFill="1" applyBorder="1" applyAlignment="1">
      <alignment horizontal="left" vertical="top"/>
    </xf>
    <xf numFmtId="1" fontId="4" fillId="0" borderId="14" xfId="3" applyNumberFormat="1" applyFont="1" applyFill="1" applyBorder="1" applyAlignment="1">
      <alignment vertical="center" wrapText="1"/>
    </xf>
    <xf numFmtId="1" fontId="4" fillId="0" borderId="49" xfId="3" applyNumberFormat="1" applyFont="1" applyFill="1" applyBorder="1" applyAlignment="1">
      <alignment vertical="center" wrapText="1"/>
    </xf>
    <xf numFmtId="1" fontId="4" fillId="0" borderId="62" xfId="3" applyNumberFormat="1" applyFont="1" applyFill="1" applyBorder="1" applyAlignment="1">
      <alignment vertical="center" wrapText="1"/>
    </xf>
    <xf numFmtId="1" fontId="3" fillId="0" borderId="63" xfId="3" applyNumberFormat="1" applyFont="1" applyFill="1" applyBorder="1" applyAlignment="1">
      <alignment vertical="center" wrapText="1"/>
    </xf>
    <xf numFmtId="0" fontId="4" fillId="0" borderId="64" xfId="1" applyFont="1" applyFill="1" applyBorder="1" applyAlignment="1">
      <alignment horizontal="left" vertical="center"/>
    </xf>
    <xf numFmtId="1" fontId="3" fillId="0" borderId="11" xfId="3" applyNumberFormat="1" applyFont="1" applyFill="1" applyBorder="1" applyAlignment="1">
      <alignment horizontal="center" vertical="center" wrapText="1"/>
    </xf>
    <xf numFmtId="0" fontId="4" fillId="0" borderId="65" xfId="1" applyFont="1" applyFill="1" applyBorder="1" applyAlignment="1">
      <alignment horizontal="left" vertical="center"/>
    </xf>
    <xf numFmtId="0" fontId="4" fillId="0" borderId="0" xfId="4" applyFont="1" applyFill="1" applyBorder="1"/>
    <xf numFmtId="0" fontId="4" fillId="0" borderId="0" xfId="4" quotePrefix="1" applyFont="1" applyFill="1" applyBorder="1" applyAlignment="1">
      <alignment horizontal="center"/>
    </xf>
    <xf numFmtId="0" fontId="4" fillId="0" borderId="66" xfId="1" applyFont="1" applyFill="1" applyBorder="1" applyAlignment="1">
      <alignment horizontal="left" vertical="center"/>
    </xf>
    <xf numFmtId="49" fontId="4" fillId="0" borderId="67" xfId="1" applyNumberFormat="1" applyFont="1" applyFill="1" applyBorder="1" applyAlignment="1">
      <alignment horizontal="right"/>
    </xf>
    <xf numFmtId="1" fontId="3" fillId="0" borderId="68" xfId="3" applyNumberFormat="1" applyFont="1" applyFill="1" applyBorder="1" applyAlignment="1">
      <alignment horizontal="center" vertical="center" wrapText="1"/>
    </xf>
    <xf numFmtId="1" fontId="3" fillId="0" borderId="69" xfId="3" applyNumberFormat="1" applyFont="1" applyFill="1" applyBorder="1" applyAlignment="1">
      <alignment horizontal="center" vertical="center" wrapText="1"/>
    </xf>
    <xf numFmtId="1" fontId="3" fillId="0" borderId="70" xfId="3" applyNumberFormat="1" applyFont="1" applyFill="1" applyBorder="1" applyAlignment="1">
      <alignment horizontal="center" vertical="center" wrapText="1"/>
    </xf>
    <xf numFmtId="0" fontId="4" fillId="0" borderId="71" xfId="1" applyFont="1" applyFill="1" applyBorder="1" applyAlignment="1">
      <alignment horizontal="left" vertical="center"/>
    </xf>
    <xf numFmtId="1" fontId="4" fillId="0" borderId="72" xfId="3" applyNumberFormat="1" applyFont="1" applyFill="1" applyBorder="1" applyAlignment="1">
      <alignment vertical="center" wrapText="1"/>
    </xf>
    <xf numFmtId="1" fontId="4" fillId="0" borderId="60" xfId="3" applyNumberFormat="1" applyFont="1" applyFill="1" applyBorder="1" applyAlignment="1">
      <alignment vertical="center" wrapText="1"/>
    </xf>
    <xf numFmtId="1" fontId="4" fillId="0" borderId="72" xfId="3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/>
    </xf>
    <xf numFmtId="1" fontId="3" fillId="0" borderId="61" xfId="3" applyNumberFormat="1" applyFont="1" applyFill="1" applyBorder="1" applyAlignment="1">
      <alignment horizontal="center" vertical="center" wrapText="1"/>
    </xf>
    <xf numFmtId="1" fontId="3" fillId="0" borderId="73" xfId="3" applyNumberFormat="1" applyFont="1" applyFill="1" applyBorder="1" applyAlignment="1">
      <alignment horizontal="center" vertical="center" wrapText="1"/>
    </xf>
    <xf numFmtId="1" fontId="4" fillId="0" borderId="52" xfId="3" applyNumberFormat="1" applyFont="1" applyFill="1" applyBorder="1" applyAlignment="1">
      <alignment horizontal="center" vertical="center" wrapText="1"/>
    </xf>
    <xf numFmtId="0" fontId="7" fillId="4" borderId="74" xfId="0" applyFont="1" applyFill="1" applyBorder="1" applyAlignment="1">
      <alignment horizontal="center" vertical="center"/>
    </xf>
    <xf numFmtId="0" fontId="3" fillId="5" borderId="75" xfId="4" applyFont="1" applyFill="1" applyBorder="1" applyAlignment="1">
      <alignment horizontal="center" vertical="center"/>
    </xf>
    <xf numFmtId="1" fontId="4" fillId="0" borderId="76" xfId="3" applyNumberFormat="1" applyFont="1" applyFill="1" applyBorder="1" applyAlignment="1">
      <alignment horizontal="center" vertical="center" wrapText="1"/>
    </xf>
    <xf numFmtId="1" fontId="4" fillId="0" borderId="61" xfId="3" applyNumberFormat="1" applyFont="1" applyFill="1" applyBorder="1" applyAlignment="1">
      <alignment horizontal="center" vertical="center" wrapText="1"/>
    </xf>
    <xf numFmtId="1" fontId="4" fillId="0" borderId="55" xfId="3" applyNumberFormat="1" applyFont="1" applyFill="1" applyBorder="1" applyAlignment="1">
      <alignment horizontal="center" vertical="center" wrapText="1"/>
    </xf>
    <xf numFmtId="1" fontId="4" fillId="0" borderId="77" xfId="3" applyNumberFormat="1" applyFont="1" applyFill="1" applyBorder="1" applyAlignment="1">
      <alignment horizontal="center" vertical="center" wrapText="1"/>
    </xf>
    <xf numFmtId="1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/>
    <xf numFmtId="0" fontId="4" fillId="0" borderId="0" xfId="1" applyFont="1" applyFill="1" applyBorder="1" applyAlignment="1">
      <alignment horizontal="right"/>
    </xf>
    <xf numFmtId="1" fontId="3" fillId="0" borderId="0" xfId="3" applyNumberFormat="1" applyFont="1" applyFill="1" applyBorder="1" applyAlignment="1">
      <alignment vertical="center" wrapText="1"/>
    </xf>
    <xf numFmtId="1" fontId="3" fillId="2" borderId="78" xfId="3" applyNumberFormat="1" applyFont="1" applyFill="1" applyBorder="1" applyAlignment="1">
      <alignment horizontal="center" vertical="center" wrapText="1"/>
    </xf>
    <xf numFmtId="1" fontId="3" fillId="0" borderId="79" xfId="3" applyNumberFormat="1" applyFont="1" applyFill="1" applyBorder="1" applyAlignment="1">
      <alignment horizontal="center" vertical="center" wrapText="1"/>
    </xf>
    <xf numFmtId="1" fontId="3" fillId="0" borderId="80" xfId="3" applyNumberFormat="1" applyFont="1" applyFill="1" applyBorder="1" applyAlignment="1">
      <alignment horizontal="center" vertical="center" wrapText="1"/>
    </xf>
    <xf numFmtId="1" fontId="4" fillId="0" borderId="81" xfId="3" applyNumberFormat="1" applyFont="1" applyFill="1" applyBorder="1" applyAlignment="1">
      <alignment horizontal="center" vertical="center" wrapText="1"/>
    </xf>
    <xf numFmtId="1" fontId="3" fillId="0" borderId="82" xfId="3" applyNumberFormat="1" applyFont="1" applyFill="1" applyBorder="1" applyAlignment="1">
      <alignment horizontal="center" vertical="center" wrapText="1"/>
    </xf>
    <xf numFmtId="1" fontId="4" fillId="0" borderId="83" xfId="3" applyNumberFormat="1" applyFont="1" applyFill="1" applyBorder="1" applyAlignment="1">
      <alignment horizontal="center" vertical="center" wrapText="1"/>
    </xf>
    <xf numFmtId="1" fontId="3" fillId="0" borderId="84" xfId="3" applyNumberFormat="1" applyFont="1" applyFill="1" applyBorder="1" applyAlignment="1">
      <alignment horizontal="center" vertical="center" wrapText="1"/>
    </xf>
    <xf numFmtId="1" fontId="3" fillId="0" borderId="77" xfId="3" applyNumberFormat="1" applyFont="1" applyFill="1" applyBorder="1" applyAlignment="1">
      <alignment horizontal="center" vertical="center" wrapText="1"/>
    </xf>
    <xf numFmtId="0" fontId="3" fillId="0" borderId="0" xfId="4" applyFont="1" applyFill="1" applyBorder="1" applyAlignment="1"/>
    <xf numFmtId="9" fontId="3" fillId="0" borderId="0" xfId="4" applyNumberFormat="1" applyFont="1" applyFill="1"/>
    <xf numFmtId="3" fontId="3" fillId="0" borderId="0" xfId="4" applyNumberFormat="1" applyFont="1" applyFill="1"/>
    <xf numFmtId="1" fontId="4" fillId="0" borderId="8" xfId="3" applyNumberFormat="1" applyFont="1" applyFill="1" applyBorder="1" applyAlignment="1">
      <alignment horizontal="center" vertical="center" wrapText="1"/>
    </xf>
    <xf numFmtId="1" fontId="4" fillId="0" borderId="78" xfId="3" applyNumberFormat="1" applyFont="1" applyFill="1" applyBorder="1" applyAlignment="1">
      <alignment horizontal="center" vertical="center" wrapText="1"/>
    </xf>
    <xf numFmtId="1" fontId="4" fillId="0" borderId="85" xfId="3" applyNumberFormat="1" applyFont="1" applyFill="1" applyBorder="1" applyAlignment="1">
      <alignment horizontal="center" vertical="center" wrapText="1"/>
    </xf>
    <xf numFmtId="1" fontId="3" fillId="0" borderId="8" xfId="3" applyNumberFormat="1" applyFont="1" applyFill="1" applyBorder="1" applyAlignment="1">
      <alignment horizontal="center" vertical="center" wrapText="1"/>
    </xf>
    <xf numFmtId="1" fontId="3" fillId="0" borderId="78" xfId="3" applyNumberFormat="1" applyFont="1" applyFill="1" applyBorder="1" applyAlignment="1">
      <alignment horizontal="center" vertical="center" wrapText="1"/>
    </xf>
    <xf numFmtId="1" fontId="3" fillId="0" borderId="85" xfId="3" applyNumberFormat="1" applyFont="1" applyFill="1" applyBorder="1" applyAlignment="1">
      <alignment horizontal="center" vertical="center" wrapText="1"/>
    </xf>
    <xf numFmtId="1" fontId="3" fillId="0" borderId="15" xfId="3" applyNumberFormat="1" applyFont="1" applyFill="1" applyBorder="1" applyAlignment="1">
      <alignment horizontal="center" vertical="center" wrapText="1"/>
    </xf>
    <xf numFmtId="1" fontId="3" fillId="0" borderId="86" xfId="3" applyNumberFormat="1" applyFont="1" applyFill="1" applyBorder="1" applyAlignment="1">
      <alignment horizontal="center" vertical="center" wrapText="1"/>
    </xf>
    <xf numFmtId="1" fontId="3" fillId="0" borderId="87" xfId="3" applyNumberFormat="1" applyFont="1" applyFill="1" applyBorder="1" applyAlignment="1">
      <alignment horizontal="center" vertical="center" wrapText="1"/>
    </xf>
    <xf numFmtId="0" fontId="6" fillId="0" borderId="88" xfId="1" applyBorder="1"/>
    <xf numFmtId="0" fontId="3" fillId="0" borderId="2" xfId="1" applyFont="1" applyFill="1" applyBorder="1" applyAlignment="1">
      <alignment horizontal="right"/>
    </xf>
    <xf numFmtId="49" fontId="4" fillId="0" borderId="2" xfId="1" applyNumberFormat="1" applyFont="1" applyFill="1" applyBorder="1" applyAlignment="1">
      <alignment horizontal="right"/>
    </xf>
    <xf numFmtId="49" fontId="4" fillId="0" borderId="2" xfId="1" applyNumberFormat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right"/>
    </xf>
    <xf numFmtId="49" fontId="4" fillId="0" borderId="11" xfId="1" applyNumberFormat="1" applyFont="1" applyFill="1" applyBorder="1" applyAlignment="1">
      <alignment horizontal="right"/>
    </xf>
    <xf numFmtId="49" fontId="4" fillId="0" borderId="68" xfId="1" applyNumberFormat="1" applyFont="1" applyFill="1" applyBorder="1" applyAlignment="1">
      <alignment horizontal="right"/>
    </xf>
    <xf numFmtId="49" fontId="3" fillId="0" borderId="14" xfId="1" applyNumberFormat="1" applyFont="1" applyFill="1" applyBorder="1" applyAlignment="1">
      <alignment horizontal="right"/>
    </xf>
    <xf numFmtId="49" fontId="3" fillId="0" borderId="2" xfId="1" applyNumberFormat="1" applyFont="1" applyFill="1" applyBorder="1" applyAlignment="1">
      <alignment horizontal="right" vertical="center"/>
    </xf>
    <xf numFmtId="49" fontId="4" fillId="0" borderId="30" xfId="1" applyNumberFormat="1" applyFont="1" applyFill="1" applyBorder="1" applyAlignment="1">
      <alignment horizontal="right"/>
    </xf>
    <xf numFmtId="1" fontId="3" fillId="2" borderId="2" xfId="3" applyNumberFormat="1" applyFont="1" applyFill="1" applyBorder="1" applyAlignment="1">
      <alignment vertical="center" wrapText="1"/>
    </xf>
    <xf numFmtId="49" fontId="3" fillId="0" borderId="2" xfId="1" applyNumberFormat="1" applyFont="1" applyFill="1" applyBorder="1" applyAlignment="1">
      <alignment horizontal="right" vertical="center" wrapText="1"/>
    </xf>
    <xf numFmtId="0" fontId="4" fillId="0" borderId="2" xfId="1" applyFont="1" applyFill="1" applyBorder="1" applyAlignment="1">
      <alignment horizontal="right"/>
    </xf>
    <xf numFmtId="0" fontId="4" fillId="0" borderId="30" xfId="1" applyFont="1" applyFill="1" applyBorder="1" applyAlignment="1">
      <alignment horizontal="right"/>
    </xf>
    <xf numFmtId="49" fontId="4" fillId="0" borderId="14" xfId="1" applyNumberFormat="1" applyFont="1" applyFill="1" applyBorder="1" applyAlignment="1">
      <alignment horizontal="right"/>
    </xf>
    <xf numFmtId="0" fontId="4" fillId="0" borderId="17" xfId="1" applyFont="1" applyFill="1" applyBorder="1" applyAlignment="1">
      <alignment horizontal="right"/>
    </xf>
    <xf numFmtId="194" fontId="3" fillId="0" borderId="5" xfId="5" applyFont="1" applyFill="1" applyBorder="1" applyAlignment="1" applyProtection="1">
      <alignment horizontal="left" vertical="top"/>
    </xf>
    <xf numFmtId="3" fontId="3" fillId="0" borderId="6" xfId="4" applyNumberFormat="1" applyFont="1" applyFill="1" applyBorder="1" applyAlignment="1">
      <alignment horizontal="center" vertical="center"/>
    </xf>
    <xf numFmtId="3" fontId="3" fillId="0" borderId="14" xfId="4" applyNumberFormat="1" applyFont="1" applyFill="1" applyBorder="1" applyAlignment="1">
      <alignment horizontal="center" vertical="center"/>
    </xf>
    <xf numFmtId="3" fontId="3" fillId="0" borderId="63" xfId="4" applyNumberFormat="1" applyFont="1" applyFill="1" applyBorder="1" applyAlignment="1">
      <alignment horizontal="center" vertical="center"/>
    </xf>
    <xf numFmtId="3" fontId="3" fillId="0" borderId="60" xfId="4" applyNumberFormat="1" applyFont="1" applyFill="1" applyBorder="1" applyAlignment="1">
      <alignment horizontal="center" vertical="center"/>
    </xf>
    <xf numFmtId="1" fontId="3" fillId="0" borderId="37" xfId="3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/>
    <xf numFmtId="1" fontId="3" fillId="0" borderId="49" xfId="3" applyNumberFormat="1" applyFont="1" applyFill="1" applyBorder="1" applyAlignment="1">
      <alignment horizontal="center" vertical="center" wrapText="1"/>
    </xf>
    <xf numFmtId="1" fontId="3" fillId="0" borderId="60" xfId="3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left" vertical="top"/>
    </xf>
    <xf numFmtId="49" fontId="3" fillId="0" borderId="10" xfId="1" applyNumberFormat="1" applyFont="1" applyFill="1" applyBorder="1" applyAlignment="1">
      <alignment horizontal="right"/>
    </xf>
    <xf numFmtId="49" fontId="3" fillId="0" borderId="11" xfId="1" applyNumberFormat="1" applyFont="1" applyFill="1" applyBorder="1" applyAlignment="1">
      <alignment horizontal="right"/>
    </xf>
    <xf numFmtId="1" fontId="3" fillId="0" borderId="61" xfId="3" applyNumberFormat="1" applyFont="1" applyFill="1" applyBorder="1" applyAlignment="1">
      <alignment vertical="center" wrapText="1"/>
    </xf>
    <xf numFmtId="1" fontId="3" fillId="0" borderId="11" xfId="3" applyNumberFormat="1" applyFont="1" applyFill="1" applyBorder="1" applyAlignment="1">
      <alignment vertical="center" wrapText="1"/>
    </xf>
    <xf numFmtId="1" fontId="3" fillId="0" borderId="13" xfId="3" applyNumberFormat="1" applyFont="1" applyFill="1" applyBorder="1" applyAlignment="1">
      <alignment vertical="center" wrapText="1"/>
    </xf>
    <xf numFmtId="0" fontId="6" fillId="0" borderId="0" xfId="4" applyFont="1" applyFill="1" applyAlignment="1">
      <alignment vertical="center"/>
    </xf>
    <xf numFmtId="1" fontId="0" fillId="0" borderId="0" xfId="4" applyNumberFormat="1" applyFont="1" applyFill="1" applyBorder="1" applyAlignment="1"/>
    <xf numFmtId="1" fontId="4" fillId="0" borderId="0" xfId="4" applyNumberFormat="1" applyFont="1" applyFill="1"/>
    <xf numFmtId="49" fontId="3" fillId="0" borderId="1" xfId="1" quotePrefix="1" applyNumberFormat="1" applyFont="1" applyFill="1" applyBorder="1" applyAlignment="1">
      <alignment horizontal="right" vertical="center"/>
    </xf>
    <xf numFmtId="1" fontId="3" fillId="2" borderId="14" xfId="3" applyNumberFormat="1" applyFont="1" applyFill="1" applyBorder="1" applyAlignment="1">
      <alignment vertical="center" wrapText="1"/>
    </xf>
    <xf numFmtId="0" fontId="3" fillId="0" borderId="9" xfId="1" applyFont="1" applyFill="1" applyBorder="1" applyAlignment="1">
      <alignment vertical="center" wrapText="1"/>
    </xf>
    <xf numFmtId="49" fontId="3" fillId="0" borderId="10" xfId="1" quotePrefix="1" applyNumberFormat="1" applyFont="1" applyFill="1" applyBorder="1" applyAlignment="1">
      <alignment horizontal="right" vertical="center"/>
    </xf>
    <xf numFmtId="2" fontId="3" fillId="0" borderId="14" xfId="3" applyNumberFormat="1" applyFont="1" applyFill="1" applyBorder="1" applyAlignment="1">
      <alignment horizontal="center" vertical="center" wrapText="1"/>
    </xf>
    <xf numFmtId="1" fontId="3" fillId="0" borderId="62" xfId="3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wrapText="1"/>
    </xf>
    <xf numFmtId="2" fontId="3" fillId="0" borderId="11" xfId="3" applyNumberFormat="1" applyFont="1" applyFill="1" applyBorder="1" applyAlignment="1">
      <alignment horizontal="center" vertical="center" wrapText="1"/>
    </xf>
    <xf numFmtId="1" fontId="3" fillId="0" borderId="89" xfId="3" applyNumberFormat="1" applyFont="1" applyFill="1" applyBorder="1" applyAlignment="1">
      <alignment horizontal="center" vertical="center" wrapText="1"/>
    </xf>
    <xf numFmtId="49" fontId="4" fillId="0" borderId="22" xfId="1" applyNumberFormat="1" applyFont="1" applyFill="1" applyBorder="1" applyAlignment="1">
      <alignment horizontal="left" vertical="top"/>
    </xf>
    <xf numFmtId="1" fontId="4" fillId="0" borderId="1" xfId="3" applyNumberFormat="1" applyFont="1" applyFill="1" applyBorder="1" applyAlignment="1">
      <alignment vertical="center" wrapText="1"/>
    </xf>
    <xf numFmtId="0" fontId="4" fillId="0" borderId="20" xfId="1" applyFont="1" applyFill="1" applyBorder="1"/>
    <xf numFmtId="1" fontId="3" fillId="0" borderId="30" xfId="3" applyNumberFormat="1" applyFont="1" applyFill="1" applyBorder="1" applyAlignment="1">
      <alignment vertical="center" wrapText="1"/>
    </xf>
    <xf numFmtId="0" fontId="4" fillId="0" borderId="90" xfId="1" applyFont="1" applyFill="1" applyBorder="1"/>
    <xf numFmtId="0" fontId="4" fillId="0" borderId="91" xfId="1" applyFont="1" applyFill="1" applyBorder="1" applyAlignment="1">
      <alignment horizontal="right"/>
    </xf>
    <xf numFmtId="0" fontId="4" fillId="0" borderId="92" xfId="1" applyFont="1" applyFill="1" applyBorder="1" applyAlignment="1">
      <alignment horizontal="right"/>
    </xf>
    <xf numFmtId="1" fontId="3" fillId="0" borderId="91" xfId="3" applyNumberFormat="1" applyFont="1" applyFill="1" applyBorder="1" applyAlignment="1">
      <alignment vertical="center" wrapText="1"/>
    </xf>
    <xf numFmtId="49" fontId="4" fillId="0" borderId="65" xfId="1" applyNumberFormat="1" applyFont="1" applyFill="1" applyBorder="1" applyAlignment="1">
      <alignment horizontal="left" vertical="top"/>
    </xf>
    <xf numFmtId="1" fontId="4" fillId="0" borderId="6" xfId="3" applyNumberFormat="1" applyFont="1" applyFill="1" applyBorder="1" applyAlignment="1">
      <alignment vertical="center" wrapText="1"/>
    </xf>
    <xf numFmtId="1" fontId="4" fillId="0" borderId="57" xfId="3" applyNumberFormat="1" applyFont="1" applyFill="1" applyBorder="1" applyAlignment="1">
      <alignment vertical="center" wrapText="1"/>
    </xf>
    <xf numFmtId="49" fontId="4" fillId="0" borderId="38" xfId="1" applyNumberFormat="1" applyFont="1" applyFill="1" applyBorder="1" applyAlignment="1">
      <alignment horizontal="right"/>
    </xf>
    <xf numFmtId="49" fontId="4" fillId="0" borderId="93" xfId="1" applyNumberFormat="1" applyFont="1" applyFill="1" applyBorder="1" applyAlignment="1">
      <alignment horizontal="right"/>
    </xf>
    <xf numFmtId="1" fontId="4" fillId="0" borderId="93" xfId="3" applyNumberFormat="1" applyFont="1" applyFill="1" applyBorder="1" applyAlignment="1">
      <alignment horizontal="center" vertical="center" wrapText="1"/>
    </xf>
    <xf numFmtId="1" fontId="4" fillId="0" borderId="94" xfId="3" applyNumberFormat="1" applyFont="1" applyFill="1" applyBorder="1" applyAlignment="1">
      <alignment vertical="center" wrapText="1"/>
    </xf>
    <xf numFmtId="1" fontId="4" fillId="0" borderId="93" xfId="3" applyNumberFormat="1" applyFont="1" applyFill="1" applyBorder="1" applyAlignment="1">
      <alignment vertical="center" wrapText="1"/>
    </xf>
    <xf numFmtId="1" fontId="4" fillId="0" borderId="95" xfId="3" applyNumberFormat="1" applyFont="1" applyFill="1" applyBorder="1" applyAlignment="1">
      <alignment vertical="center" wrapText="1"/>
    </xf>
    <xf numFmtId="2" fontId="4" fillId="0" borderId="0" xfId="4" applyNumberFormat="1" applyFont="1" applyFill="1"/>
    <xf numFmtId="0" fontId="4" fillId="0" borderId="1" xfId="1" quotePrefix="1" applyFont="1" applyFill="1" applyBorder="1" applyAlignment="1">
      <alignment horizontal="right"/>
    </xf>
    <xf numFmtId="1" fontId="4" fillId="0" borderId="92" xfId="3" applyNumberFormat="1" applyFont="1" applyFill="1" applyBorder="1" applyAlignment="1">
      <alignment horizontal="center" vertical="center" wrapText="1"/>
    </xf>
    <xf numFmtId="49" fontId="3" fillId="0" borderId="37" xfId="1" applyNumberFormat="1" applyFont="1" applyFill="1" applyBorder="1" applyAlignment="1">
      <alignment horizontal="left" vertical="top"/>
    </xf>
    <xf numFmtId="49" fontId="3" fillId="0" borderId="38" xfId="1" applyNumberFormat="1" applyFont="1" applyFill="1" applyBorder="1" applyAlignment="1">
      <alignment horizontal="right"/>
    </xf>
    <xf numFmtId="1" fontId="3" fillId="0" borderId="2" xfId="1" applyNumberFormat="1" applyFont="1" applyFill="1" applyBorder="1" applyAlignment="1">
      <alignment horizontal="center"/>
    </xf>
    <xf numFmtId="1" fontId="3" fillId="0" borderId="2" xfId="1" applyNumberFormat="1" applyFont="1" applyFill="1" applyBorder="1" applyAlignment="1">
      <alignment horizontal="center" vertical="top"/>
    </xf>
    <xf numFmtId="1" fontId="4" fillId="0" borderId="2" xfId="1" applyNumberFormat="1" applyFont="1" applyFill="1" applyBorder="1" applyAlignment="1">
      <alignment horizontal="center"/>
    </xf>
    <xf numFmtId="1" fontId="3" fillId="0" borderId="2" xfId="1" applyNumberFormat="1" applyFont="1" applyFill="1" applyBorder="1" applyAlignment="1">
      <alignment horizontal="center" vertical="center" wrapText="1"/>
    </xf>
    <xf numFmtId="1" fontId="4" fillId="0" borderId="2" xfId="1" quotePrefix="1" applyNumberFormat="1" applyFont="1" applyFill="1" applyBorder="1" applyAlignment="1">
      <alignment horizontal="center"/>
    </xf>
    <xf numFmtId="1" fontId="4" fillId="0" borderId="11" xfId="1" applyNumberFormat="1" applyFont="1" applyFill="1" applyBorder="1" applyAlignment="1">
      <alignment horizontal="center"/>
    </xf>
    <xf numFmtId="1" fontId="4" fillId="0" borderId="0" xfId="4" quotePrefix="1" applyNumberFormat="1" applyFont="1" applyFill="1" applyAlignment="1">
      <alignment horizontal="center"/>
    </xf>
    <xf numFmtId="1" fontId="4" fillId="0" borderId="2" xfId="1" applyNumberFormat="1" applyFont="1" applyFill="1" applyBorder="1" applyAlignment="1">
      <alignment horizontal="center" vertical="center"/>
    </xf>
    <xf numFmtId="1" fontId="6" fillId="0" borderId="88" xfId="1" applyNumberFormat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/>
    </xf>
    <xf numFmtId="1" fontId="4" fillId="0" borderId="2" xfId="1" quotePrefix="1" applyNumberFormat="1" applyFont="1" applyFill="1" applyBorder="1" applyAlignment="1">
      <alignment horizontal="center" vertical="center"/>
    </xf>
    <xf numFmtId="1" fontId="4" fillId="0" borderId="0" xfId="4" quotePrefix="1" applyNumberFormat="1" applyFont="1" applyFill="1" applyAlignment="1">
      <alignment horizontal="center" vertical="center"/>
    </xf>
    <xf numFmtId="1" fontId="4" fillId="0" borderId="11" xfId="1" applyNumberFormat="1" applyFont="1" applyFill="1" applyBorder="1" applyAlignment="1">
      <alignment horizontal="center" vertical="center"/>
    </xf>
    <xf numFmtId="1" fontId="4" fillId="0" borderId="30" xfId="1" applyNumberFormat="1" applyFont="1" applyFill="1" applyBorder="1" applyAlignment="1">
      <alignment horizontal="center"/>
    </xf>
    <xf numFmtId="1" fontId="3" fillId="0" borderId="14" xfId="1" applyNumberFormat="1" applyFont="1" applyFill="1" applyBorder="1" applyAlignment="1">
      <alignment horizontal="center"/>
    </xf>
    <xf numFmtId="49" fontId="4" fillId="0" borderId="44" xfId="1" applyNumberFormat="1" applyFont="1" applyFill="1" applyBorder="1" applyAlignment="1">
      <alignment horizontal="left" vertical="top"/>
    </xf>
    <xf numFmtId="49" fontId="4" fillId="0" borderId="45" xfId="1" quotePrefix="1" applyNumberFormat="1" applyFont="1" applyFill="1" applyBorder="1" applyAlignment="1">
      <alignment horizontal="right"/>
    </xf>
    <xf numFmtId="1" fontId="4" fillId="0" borderId="42" xfId="3" applyNumberFormat="1" applyFont="1" applyFill="1" applyBorder="1" applyAlignment="1">
      <alignment horizontal="center" vertical="center" wrapText="1"/>
    </xf>
    <xf numFmtId="1" fontId="4" fillId="0" borderId="96" xfId="3" applyNumberFormat="1" applyFont="1" applyFill="1" applyBorder="1" applyAlignment="1">
      <alignment vertical="center" wrapText="1"/>
    </xf>
    <xf numFmtId="1" fontId="4" fillId="0" borderId="42" xfId="3" applyNumberFormat="1" applyFont="1" applyFill="1" applyBorder="1" applyAlignment="1">
      <alignment vertical="center" wrapText="1"/>
    </xf>
    <xf numFmtId="1" fontId="4" fillId="0" borderId="43" xfId="3" applyNumberFormat="1" applyFont="1" applyFill="1" applyBorder="1" applyAlignment="1">
      <alignment vertical="center" wrapText="1"/>
    </xf>
    <xf numFmtId="49" fontId="4" fillId="0" borderId="2" xfId="1" applyNumberFormat="1" applyFont="1" applyFill="1" applyBorder="1" applyAlignment="1">
      <alignment horizontal="center" vertical="center"/>
    </xf>
    <xf numFmtId="49" fontId="4" fillId="0" borderId="30" xfId="1" applyNumberFormat="1" applyFont="1" applyFill="1" applyBorder="1" applyAlignment="1">
      <alignment horizontal="center" vertical="center"/>
    </xf>
    <xf numFmtId="49" fontId="4" fillId="0" borderId="42" xfId="1" applyNumberFormat="1" applyFont="1" applyFill="1" applyBorder="1" applyAlignment="1">
      <alignment horizontal="center" vertical="center"/>
    </xf>
    <xf numFmtId="49" fontId="3" fillId="0" borderId="14" xfId="1" applyNumberFormat="1" applyFont="1" applyFill="1" applyBorder="1" applyAlignment="1">
      <alignment horizontal="center" vertical="center"/>
    </xf>
    <xf numFmtId="49" fontId="3" fillId="0" borderId="11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49" fontId="4" fillId="0" borderId="11" xfId="1" applyNumberFormat="1" applyFont="1" applyFill="1" applyBorder="1" applyAlignment="1">
      <alignment horizontal="center" vertical="center"/>
    </xf>
    <xf numFmtId="1" fontId="4" fillId="0" borderId="0" xfId="4" quotePrefix="1" applyNumberFormat="1" applyFont="1" applyFill="1" applyBorder="1" applyAlignment="1">
      <alignment horizontal="center" vertical="center"/>
    </xf>
    <xf numFmtId="1" fontId="4" fillId="0" borderId="30" xfId="1" applyNumberFormat="1" applyFont="1" applyFill="1" applyBorder="1" applyAlignment="1">
      <alignment horizontal="center" vertical="center"/>
    </xf>
    <xf numFmtId="1" fontId="3" fillId="0" borderId="14" xfId="1" applyNumberFormat="1" applyFont="1" applyFill="1" applyBorder="1" applyAlignment="1">
      <alignment horizontal="center" vertical="center"/>
    </xf>
    <xf numFmtId="0" fontId="1" fillId="0" borderId="71" xfId="1" applyFont="1" applyBorder="1" applyAlignment="1">
      <alignment horizontal="center" vertical="center"/>
    </xf>
    <xf numFmtId="0" fontId="1" fillId="0" borderId="97" xfId="1" applyFont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1" fontId="3" fillId="0" borderId="38" xfId="3" applyNumberFormat="1" applyFont="1" applyFill="1" applyBorder="1" applyAlignment="1">
      <alignment horizontal="center" vertical="center" wrapText="1"/>
    </xf>
    <xf numFmtId="1" fontId="3" fillId="2" borderId="1" xfId="3" applyNumberFormat="1" applyFont="1" applyFill="1" applyBorder="1" applyAlignment="1">
      <alignment horizontal="center" vertical="center" wrapText="1"/>
    </xf>
    <xf numFmtId="1" fontId="3" fillId="0" borderId="1" xfId="4" applyNumberFormat="1" applyFont="1" applyFill="1" applyBorder="1" applyAlignment="1">
      <alignment horizontal="center" vertical="center"/>
    </xf>
    <xf numFmtId="1" fontId="4" fillId="0" borderId="1" xfId="4" applyNumberFormat="1" applyFont="1" applyFill="1" applyBorder="1" applyAlignment="1">
      <alignment horizontal="center" vertical="center"/>
    </xf>
    <xf numFmtId="1" fontId="4" fillId="0" borderId="2" xfId="4" applyNumberFormat="1" applyFont="1" applyFill="1" applyBorder="1" applyAlignment="1">
      <alignment horizontal="center" vertical="center"/>
    </xf>
    <xf numFmtId="1" fontId="3" fillId="0" borderId="2" xfId="4" applyNumberFormat="1" applyFont="1" applyFill="1" applyBorder="1" applyAlignment="1">
      <alignment horizontal="center" vertical="center"/>
    </xf>
    <xf numFmtId="1" fontId="4" fillId="0" borderId="10" xfId="4" applyNumberFormat="1" applyFont="1" applyFill="1" applyBorder="1" applyAlignment="1">
      <alignment horizontal="center" vertical="center"/>
    </xf>
    <xf numFmtId="1" fontId="4" fillId="0" borderId="11" xfId="4" applyNumberFormat="1" applyFont="1" applyFill="1" applyBorder="1" applyAlignment="1">
      <alignment horizontal="center" vertical="center"/>
    </xf>
    <xf numFmtId="1" fontId="6" fillId="0" borderId="0" xfId="4" applyNumberFormat="1" applyFont="1" applyFill="1" applyBorder="1" applyAlignment="1"/>
    <xf numFmtId="1" fontId="6" fillId="0" borderId="98" xfId="4" applyNumberFormat="1" applyFont="1" applyFill="1" applyBorder="1" applyAlignment="1"/>
    <xf numFmtId="1" fontId="6" fillId="0" borderId="71" xfId="1" applyNumberFormat="1" applyBorder="1" applyAlignment="1">
      <alignment horizontal="center" vertical="center"/>
    </xf>
    <xf numFmtId="1" fontId="6" fillId="0" borderId="97" xfId="1" applyNumberFormat="1" applyBorder="1" applyAlignment="1">
      <alignment horizontal="center" vertical="center"/>
    </xf>
    <xf numFmtId="1" fontId="1" fillId="0" borderId="88" xfId="1" applyNumberFormat="1" applyFont="1" applyBorder="1" applyAlignment="1">
      <alignment horizontal="center" vertical="center"/>
    </xf>
    <xf numFmtId="1" fontId="1" fillId="0" borderId="71" xfId="1" applyNumberFormat="1" applyFont="1" applyBorder="1" applyAlignment="1">
      <alignment horizontal="center" vertical="center"/>
    </xf>
    <xf numFmtId="1" fontId="1" fillId="0" borderId="85" xfId="1" applyNumberFormat="1" applyFont="1" applyBorder="1" applyAlignment="1">
      <alignment horizontal="center" vertical="center"/>
    </xf>
    <xf numFmtId="1" fontId="1" fillId="0" borderId="99" xfId="1" applyNumberFormat="1" applyFont="1" applyBorder="1" applyAlignment="1">
      <alignment horizontal="center" vertical="center"/>
    </xf>
    <xf numFmtId="1" fontId="6" fillId="0" borderId="71" xfId="1" applyNumberFormat="1" applyFont="1" applyBorder="1" applyAlignment="1">
      <alignment horizontal="center" vertical="center"/>
    </xf>
    <xf numFmtId="1" fontId="6" fillId="0" borderId="97" xfId="1" applyNumberFormat="1" applyFont="1" applyBorder="1" applyAlignment="1">
      <alignment horizontal="center" vertical="center"/>
    </xf>
    <xf numFmtId="0" fontId="3" fillId="0" borderId="5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right"/>
    </xf>
    <xf numFmtId="1" fontId="4" fillId="3" borderId="100" xfId="3" applyNumberFormat="1" applyFont="1" applyFill="1" applyBorder="1" applyAlignment="1">
      <alignment horizontal="center" vertical="center" wrapText="1"/>
    </xf>
    <xf numFmtId="1" fontId="3" fillId="3" borderId="101" xfId="3" applyNumberFormat="1" applyFont="1" applyFill="1" applyBorder="1" applyAlignment="1">
      <alignment vertical="center" wrapText="1"/>
    </xf>
    <xf numFmtId="1" fontId="4" fillId="0" borderId="14" xfId="3" applyNumberFormat="1" applyFont="1" applyFill="1" applyBorder="1" applyAlignment="1">
      <alignment horizontal="center" vertical="center" wrapText="1"/>
    </xf>
    <xf numFmtId="1" fontId="3" fillId="0" borderId="102" xfId="3" applyNumberFormat="1" applyFont="1" applyFill="1" applyBorder="1" applyAlignment="1">
      <alignment horizontal="center" vertical="center" wrapText="1"/>
    </xf>
    <xf numFmtId="1" fontId="4" fillId="0" borderId="102" xfId="3" applyNumberFormat="1" applyFont="1" applyFill="1" applyBorder="1" applyAlignment="1">
      <alignment horizontal="center" vertical="center" wrapText="1"/>
    </xf>
    <xf numFmtId="1" fontId="3" fillId="0" borderId="103" xfId="3" applyNumberFormat="1" applyFont="1" applyFill="1" applyBorder="1" applyAlignment="1">
      <alignment horizontal="center" vertical="center" wrapText="1"/>
    </xf>
    <xf numFmtId="1" fontId="4" fillId="0" borderId="103" xfId="3" applyNumberFormat="1" applyFont="1" applyFill="1" applyBorder="1" applyAlignment="1">
      <alignment horizontal="center" vertical="center" wrapText="1"/>
    </xf>
    <xf numFmtId="1" fontId="3" fillId="0" borderId="104" xfId="3" applyNumberFormat="1" applyFont="1" applyFill="1" applyBorder="1" applyAlignment="1">
      <alignment horizontal="center" vertical="center" wrapText="1"/>
    </xf>
    <xf numFmtId="1" fontId="3" fillId="0" borderId="57" xfId="3" applyNumberFormat="1" applyFont="1" applyFill="1" applyBorder="1" applyAlignment="1">
      <alignment vertical="center" wrapText="1"/>
    </xf>
    <xf numFmtId="1" fontId="4" fillId="0" borderId="89" xfId="3" applyNumberFormat="1" applyFont="1" applyFill="1" applyBorder="1" applyAlignment="1">
      <alignment vertical="center" wrapText="1"/>
    </xf>
    <xf numFmtId="1" fontId="3" fillId="2" borderId="85" xfId="3" applyNumberFormat="1" applyFont="1" applyFill="1" applyBorder="1" applyAlignment="1">
      <alignment horizontal="center" vertical="center" wrapText="1"/>
    </xf>
    <xf numFmtId="1" fontId="3" fillId="0" borderId="105" xfId="3" applyNumberFormat="1" applyFont="1" applyFill="1" applyBorder="1" applyAlignment="1">
      <alignment horizontal="center" vertical="center" wrapText="1"/>
    </xf>
    <xf numFmtId="1" fontId="4" fillId="0" borderId="87" xfId="3" applyNumberFormat="1" applyFont="1" applyFill="1" applyBorder="1" applyAlignment="1">
      <alignment horizontal="center" vertical="center" wrapText="1"/>
    </xf>
    <xf numFmtId="1" fontId="4" fillId="0" borderId="106" xfId="3" applyNumberFormat="1" applyFont="1" applyFill="1" applyBorder="1" applyAlignment="1">
      <alignment horizontal="center" vertical="center" wrapText="1"/>
    </xf>
    <xf numFmtId="1" fontId="4" fillId="0" borderId="74" xfId="1" applyNumberFormat="1" applyFont="1" applyFill="1" applyBorder="1" applyAlignment="1">
      <alignment horizontal="center"/>
    </xf>
    <xf numFmtId="49" fontId="3" fillId="0" borderId="20" xfId="1" applyNumberFormat="1" applyFont="1" applyFill="1" applyBorder="1" applyAlignment="1">
      <alignment horizontal="left" vertical="top"/>
    </xf>
    <xf numFmtId="49" fontId="3" fillId="0" borderId="17" xfId="1" applyNumberFormat="1" applyFont="1" applyFill="1" applyBorder="1" applyAlignment="1">
      <alignment horizontal="right"/>
    </xf>
    <xf numFmtId="49" fontId="3" fillId="0" borderId="30" xfId="1" applyNumberFormat="1" applyFont="1" applyFill="1" applyBorder="1" applyAlignment="1">
      <alignment horizontal="right"/>
    </xf>
    <xf numFmtId="1" fontId="3" fillId="0" borderId="30" xfId="3" applyNumberFormat="1" applyFont="1" applyFill="1" applyBorder="1" applyAlignment="1">
      <alignment horizontal="center" vertical="center" wrapText="1"/>
    </xf>
    <xf numFmtId="1" fontId="3" fillId="0" borderId="39" xfId="3" applyNumberFormat="1" applyFont="1" applyFill="1" applyBorder="1" applyAlignment="1">
      <alignment horizontal="center" vertical="center" wrapText="1"/>
    </xf>
    <xf numFmtId="1" fontId="3" fillId="0" borderId="40" xfId="3" applyNumberFormat="1" applyFont="1" applyFill="1" applyBorder="1" applyAlignment="1">
      <alignment horizontal="center" vertical="center" wrapText="1"/>
    </xf>
    <xf numFmtId="1" fontId="4" fillId="0" borderId="96" xfId="3" applyNumberFormat="1" applyFont="1" applyFill="1" applyBorder="1" applyAlignment="1">
      <alignment horizontal="center" vertical="center" wrapText="1"/>
    </xf>
    <xf numFmtId="1" fontId="4" fillId="0" borderId="43" xfId="3" applyNumberFormat="1" applyFont="1" applyFill="1" applyBorder="1" applyAlignment="1">
      <alignment horizontal="center" vertical="center" wrapText="1"/>
    </xf>
    <xf numFmtId="1" fontId="4" fillId="0" borderId="13" xfId="3" applyNumberFormat="1" applyFont="1" applyFill="1" applyBorder="1" applyAlignment="1">
      <alignment horizontal="center" vertical="center" wrapText="1"/>
    </xf>
    <xf numFmtId="2" fontId="1" fillId="0" borderId="107" xfId="1" applyNumberFormat="1" applyFont="1" applyBorder="1" applyAlignment="1">
      <alignment horizontal="center" vertical="center"/>
    </xf>
    <xf numFmtId="2" fontId="6" fillId="0" borderId="71" xfId="1" applyNumberFormat="1" applyFont="1" applyBorder="1" applyAlignment="1">
      <alignment horizontal="center" vertical="center"/>
    </xf>
    <xf numFmtId="2" fontId="1" fillId="0" borderId="71" xfId="1" applyNumberFormat="1" applyFont="1" applyBorder="1" applyAlignment="1">
      <alignment horizontal="center" vertical="center"/>
    </xf>
    <xf numFmtId="1" fontId="1" fillId="0" borderId="108" xfId="1" applyNumberFormat="1" applyFont="1" applyBorder="1" applyAlignment="1">
      <alignment horizontal="center" vertical="center"/>
    </xf>
    <xf numFmtId="1" fontId="6" fillId="0" borderId="108" xfId="1" applyNumberFormat="1" applyFont="1" applyBorder="1" applyAlignment="1">
      <alignment horizontal="center" vertical="center"/>
    </xf>
    <xf numFmtId="1" fontId="1" fillId="0" borderId="109" xfId="1" applyNumberFormat="1" applyFont="1" applyBorder="1" applyAlignment="1">
      <alignment horizontal="center" vertical="center"/>
    </xf>
    <xf numFmtId="49" fontId="3" fillId="0" borderId="22" xfId="1" applyNumberFormat="1" applyFont="1" applyFill="1" applyBorder="1" applyAlignment="1">
      <alignment horizontal="left" vertical="top"/>
    </xf>
    <xf numFmtId="0" fontId="4" fillId="0" borderId="0" xfId="4" applyFont="1" applyFill="1" applyAlignment="1">
      <alignment horizontal="center"/>
    </xf>
    <xf numFmtId="0" fontId="4" fillId="0" borderId="0" xfId="0" applyFont="1" applyAlignment="1">
      <alignment horizontal="center"/>
    </xf>
    <xf numFmtId="1" fontId="3" fillId="0" borderId="110" xfId="1" applyNumberFormat="1" applyFont="1" applyFill="1" applyBorder="1" applyAlignment="1">
      <alignment horizontal="center" vertical="center"/>
    </xf>
    <xf numFmtId="0" fontId="10" fillId="0" borderId="0" xfId="4" applyFont="1" applyFill="1" applyAlignment="1">
      <alignment horizontal="center"/>
    </xf>
    <xf numFmtId="0" fontId="10" fillId="0" borderId="0" xfId="4" applyFont="1" applyFill="1"/>
    <xf numFmtId="0" fontId="10" fillId="0" borderId="0" xfId="0" applyFont="1" applyAlignment="1">
      <alignment horizontal="center"/>
    </xf>
    <xf numFmtId="1" fontId="10" fillId="0" borderId="98" xfId="4" applyNumberFormat="1" applyFont="1" applyFill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right" vertical="center" wrapText="1"/>
    </xf>
    <xf numFmtId="49" fontId="11" fillId="0" borderId="111" xfId="1" applyNumberFormat="1" applyFont="1" applyFill="1" applyBorder="1" applyAlignment="1">
      <alignment horizontal="left" vertical="top"/>
    </xf>
    <xf numFmtId="1" fontId="3" fillId="0" borderId="93" xfId="3" applyNumberFormat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 vertical="top"/>
    </xf>
    <xf numFmtId="49" fontId="4" fillId="0" borderId="2" xfId="1" quotePrefix="1" applyNumberFormat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/>
    </xf>
    <xf numFmtId="1" fontId="10" fillId="0" borderId="0" xfId="4" applyNumberFormat="1" applyFont="1" applyFill="1" applyBorder="1" applyAlignment="1">
      <alignment horizontal="center" vertical="center"/>
    </xf>
    <xf numFmtId="1" fontId="3" fillId="0" borderId="112" xfId="3" applyNumberFormat="1" applyFont="1" applyFill="1" applyBorder="1" applyAlignment="1">
      <alignment horizontal="center" vertical="center" wrapText="1"/>
    </xf>
    <xf numFmtId="1" fontId="3" fillId="0" borderId="95" xfId="3" applyNumberFormat="1" applyFont="1" applyFill="1" applyBorder="1" applyAlignment="1">
      <alignment horizontal="center" vertical="center" wrapText="1"/>
    </xf>
    <xf numFmtId="1" fontId="3" fillId="2" borderId="4" xfId="3" applyNumberFormat="1" applyFont="1" applyFill="1" applyBorder="1" applyAlignment="1">
      <alignment horizontal="center" vertical="center" wrapText="1"/>
    </xf>
    <xf numFmtId="1" fontId="3" fillId="2" borderId="3" xfId="3" applyNumberFormat="1" applyFont="1" applyFill="1" applyBorder="1" applyAlignment="1">
      <alignment horizontal="center" vertical="center" wrapText="1"/>
    </xf>
    <xf numFmtId="1" fontId="3" fillId="2" borderId="7" xfId="3" applyNumberFormat="1" applyFont="1" applyFill="1" applyBorder="1" applyAlignment="1">
      <alignment horizontal="center" vertical="center" wrapText="1"/>
    </xf>
    <xf numFmtId="1" fontId="3" fillId="0" borderId="3" xfId="3" applyNumberFormat="1" applyFont="1" applyFill="1" applyBorder="1" applyAlignment="1">
      <alignment horizontal="center" vertical="center" wrapText="1"/>
    </xf>
    <xf numFmtId="1" fontId="3" fillId="0" borderId="4" xfId="4" applyNumberFormat="1" applyFont="1" applyFill="1" applyBorder="1" applyAlignment="1">
      <alignment horizontal="center" vertical="center"/>
    </xf>
    <xf numFmtId="1" fontId="3" fillId="0" borderId="3" xfId="4" applyNumberFormat="1" applyFont="1" applyFill="1" applyBorder="1" applyAlignment="1">
      <alignment horizontal="center" vertical="center"/>
    </xf>
    <xf numFmtId="1" fontId="3" fillId="0" borderId="52" xfId="4" applyNumberFormat="1" applyFont="1" applyFill="1" applyBorder="1" applyAlignment="1">
      <alignment horizontal="center" vertical="center"/>
    </xf>
    <xf numFmtId="1" fontId="3" fillId="0" borderId="7" xfId="4" applyNumberFormat="1" applyFont="1" applyFill="1" applyBorder="1" applyAlignment="1">
      <alignment horizontal="center" vertical="center"/>
    </xf>
    <xf numFmtId="1" fontId="4" fillId="0" borderId="4" xfId="4" applyNumberFormat="1" applyFont="1" applyFill="1" applyBorder="1" applyAlignment="1">
      <alignment horizontal="center" vertical="center"/>
    </xf>
    <xf numFmtId="1" fontId="4" fillId="0" borderId="7" xfId="4" applyNumberFormat="1" applyFont="1" applyFill="1" applyBorder="1" applyAlignment="1">
      <alignment horizontal="center" vertical="center"/>
    </xf>
    <xf numFmtId="1" fontId="4" fillId="0" borderId="12" xfId="4" applyNumberFormat="1" applyFont="1" applyFill="1" applyBorder="1" applyAlignment="1">
      <alignment horizontal="center" vertical="center"/>
    </xf>
    <xf numFmtId="1" fontId="4" fillId="0" borderId="13" xfId="4" applyNumberFormat="1" applyFont="1" applyFill="1" applyBorder="1" applyAlignment="1">
      <alignment horizontal="center" vertical="center"/>
    </xf>
    <xf numFmtId="1" fontId="3" fillId="0" borderId="36" xfId="3" applyNumberFormat="1" applyFont="1" applyFill="1" applyBorder="1" applyAlignment="1">
      <alignment horizontal="center" vertical="center" wrapText="1"/>
    </xf>
    <xf numFmtId="1" fontId="3" fillId="0" borderId="72" xfId="3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right" vertical="top"/>
    </xf>
    <xf numFmtId="0" fontId="3" fillId="0" borderId="2" xfId="1" applyFont="1" applyFill="1" applyBorder="1" applyAlignment="1">
      <alignment vertical="center" wrapText="1"/>
    </xf>
    <xf numFmtId="0" fontId="2" fillId="0" borderId="113" xfId="1" quotePrefix="1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 vertical="center"/>
    </xf>
    <xf numFmtId="1" fontId="4" fillId="0" borderId="3" xfId="4" applyNumberFormat="1" applyFont="1" applyFill="1" applyBorder="1" applyAlignment="1">
      <alignment horizontal="center" vertical="center"/>
    </xf>
    <xf numFmtId="1" fontId="4" fillId="0" borderId="9" xfId="4" applyNumberFormat="1" applyFont="1" applyFill="1" applyBorder="1" applyAlignment="1">
      <alignment horizontal="center" vertical="center"/>
    </xf>
    <xf numFmtId="1" fontId="3" fillId="0" borderId="24" xfId="1" applyNumberFormat="1" applyFont="1" applyFill="1" applyBorder="1" applyAlignment="1">
      <alignment horizontal="center"/>
    </xf>
    <xf numFmtId="1" fontId="3" fillId="0" borderId="114" xfId="3" applyNumberFormat="1" applyFont="1" applyFill="1" applyBorder="1" applyAlignment="1">
      <alignment horizontal="center" vertical="center" wrapText="1"/>
    </xf>
    <xf numFmtId="1" fontId="3" fillId="0" borderId="115" xfId="3" applyNumberFormat="1" applyFont="1" applyFill="1" applyBorder="1" applyAlignment="1">
      <alignment horizontal="center" vertical="center" wrapText="1"/>
    </xf>
    <xf numFmtId="1" fontId="3" fillId="0" borderId="34" xfId="3" applyNumberFormat="1" applyFont="1" applyFill="1" applyBorder="1" applyAlignment="1">
      <alignment horizontal="center" vertical="center" wrapText="1"/>
    </xf>
    <xf numFmtId="1" fontId="3" fillId="0" borderId="116" xfId="3" applyNumberFormat="1" applyFont="1" applyFill="1" applyBorder="1" applyAlignment="1">
      <alignment horizontal="center" vertical="center" wrapText="1"/>
    </xf>
    <xf numFmtId="1" fontId="3" fillId="2" borderId="117" xfId="3" applyNumberFormat="1" applyFont="1" applyFill="1" applyBorder="1" applyAlignment="1">
      <alignment horizontal="center" vertical="center" wrapText="1"/>
    </xf>
    <xf numFmtId="1" fontId="3" fillId="0" borderId="117" xfId="1" applyNumberFormat="1" applyFont="1" applyFill="1" applyBorder="1" applyAlignment="1">
      <alignment horizontal="center" vertical="center"/>
    </xf>
    <xf numFmtId="1" fontId="3" fillId="0" borderId="118" xfId="3" applyNumberFormat="1" applyFont="1" applyFill="1" applyBorder="1" applyAlignment="1">
      <alignment horizontal="center" vertical="center" wrapText="1"/>
    </xf>
    <xf numFmtId="1" fontId="3" fillId="2" borderId="56" xfId="3" applyNumberFormat="1" applyFont="1" applyFill="1" applyBorder="1" applyAlignment="1">
      <alignment horizontal="center" vertical="center" wrapText="1"/>
    </xf>
    <xf numFmtId="1" fontId="3" fillId="0" borderId="56" xfId="3" applyNumberFormat="1" applyFont="1" applyFill="1" applyBorder="1" applyAlignment="1">
      <alignment horizontal="center" vertical="center" wrapText="1"/>
    </xf>
    <xf numFmtId="1" fontId="4" fillId="0" borderId="119" xfId="3" applyNumberFormat="1" applyFont="1" applyFill="1" applyBorder="1" applyAlignment="1">
      <alignment horizontal="center" vertical="center" wrapText="1"/>
    </xf>
    <xf numFmtId="1" fontId="3" fillId="0" borderId="120" xfId="3" applyNumberFormat="1" applyFont="1" applyFill="1" applyBorder="1" applyAlignment="1">
      <alignment horizontal="center" vertical="center" wrapText="1"/>
    </xf>
    <xf numFmtId="1" fontId="3" fillId="0" borderId="108" xfId="3" applyNumberFormat="1" applyFont="1" applyFill="1" applyBorder="1" applyAlignment="1">
      <alignment horizontal="center" vertical="center" wrapText="1"/>
    </xf>
    <xf numFmtId="1" fontId="3" fillId="0" borderId="121" xfId="3" applyNumberFormat="1" applyFont="1" applyFill="1" applyBorder="1" applyAlignment="1">
      <alignment horizontal="center" vertical="center" wrapText="1"/>
    </xf>
    <xf numFmtId="1" fontId="3" fillId="2" borderId="122" xfId="3" applyNumberFormat="1" applyFont="1" applyFill="1" applyBorder="1" applyAlignment="1">
      <alignment horizontal="center" vertical="center" wrapText="1"/>
    </xf>
    <xf numFmtId="1" fontId="3" fillId="0" borderId="122" xfId="1" applyNumberFormat="1" applyFont="1" applyFill="1" applyBorder="1" applyAlignment="1">
      <alignment horizontal="center"/>
    </xf>
    <xf numFmtId="1" fontId="3" fillId="0" borderId="122" xfId="1" applyNumberFormat="1" applyFont="1" applyFill="1" applyBorder="1" applyAlignment="1">
      <alignment horizontal="center" vertical="top"/>
    </xf>
    <xf numFmtId="1" fontId="3" fillId="0" borderId="122" xfId="1" applyNumberFormat="1" applyFont="1" applyFill="1" applyBorder="1" applyAlignment="1">
      <alignment horizontal="center" vertical="center"/>
    </xf>
    <xf numFmtId="1" fontId="3" fillId="0" borderId="122" xfId="1" applyNumberFormat="1" applyFont="1" applyFill="1" applyBorder="1" applyAlignment="1">
      <alignment horizontal="center" vertical="center" wrapText="1"/>
    </xf>
    <xf numFmtId="1" fontId="3" fillId="0" borderId="123" xfId="3" applyNumberFormat="1" applyFont="1" applyFill="1" applyBorder="1" applyAlignment="1">
      <alignment horizontal="center" vertical="center" wrapText="1"/>
    </xf>
    <xf numFmtId="1" fontId="4" fillId="0" borderId="122" xfId="1" applyNumberFormat="1" applyFont="1" applyFill="1" applyBorder="1" applyAlignment="1">
      <alignment horizontal="center"/>
    </xf>
    <xf numFmtId="1" fontId="4" fillId="0" borderId="122" xfId="1" quotePrefix="1" applyNumberFormat="1" applyFont="1" applyFill="1" applyBorder="1" applyAlignment="1">
      <alignment horizontal="center"/>
    </xf>
    <xf numFmtId="1" fontId="2" fillId="0" borderId="122" xfId="1" quotePrefix="1" applyNumberFormat="1" applyFont="1" applyFill="1" applyBorder="1" applyAlignment="1">
      <alignment horizontal="center"/>
    </xf>
    <xf numFmtId="0" fontId="10" fillId="0" borderId="0" xfId="4" applyFont="1" applyFill="1" applyAlignment="1"/>
    <xf numFmtId="1" fontId="10" fillId="0" borderId="0" xfId="4" applyNumberFormat="1" applyFont="1" applyFill="1" applyBorder="1" applyAlignment="1">
      <alignment vertical="center"/>
    </xf>
    <xf numFmtId="0" fontId="10" fillId="0" borderId="0" xfId="4" applyFont="1" applyFill="1" applyAlignment="1">
      <alignment wrapText="1"/>
    </xf>
    <xf numFmtId="1" fontId="1" fillId="0" borderId="124" xfId="1" applyNumberFormat="1" applyFont="1" applyBorder="1" applyAlignment="1">
      <alignment horizontal="center" vertical="center"/>
    </xf>
    <xf numFmtId="49" fontId="4" fillId="0" borderId="2" xfId="1" quotePrefix="1" applyNumberFormat="1" applyFont="1" applyFill="1" applyBorder="1" applyAlignment="1">
      <alignment horizontal="right"/>
    </xf>
    <xf numFmtId="49" fontId="4" fillId="0" borderId="2" xfId="1" applyNumberFormat="1" applyFont="1" applyFill="1" applyBorder="1" applyAlignment="1">
      <alignment horizontal="right" vertical="center"/>
    </xf>
    <xf numFmtId="49" fontId="4" fillId="0" borderId="42" xfId="1" quotePrefix="1" applyNumberFormat="1" applyFont="1" applyFill="1" applyBorder="1" applyAlignment="1">
      <alignment horizontal="right"/>
    </xf>
    <xf numFmtId="49" fontId="4" fillId="0" borderId="0" xfId="1" quotePrefix="1" applyNumberFormat="1" applyFont="1" applyFill="1" applyBorder="1" applyAlignment="1">
      <alignment horizontal="center"/>
    </xf>
    <xf numFmtId="1" fontId="4" fillId="0" borderId="117" xfId="1" applyNumberFormat="1" applyFont="1" applyFill="1" applyBorder="1" applyAlignment="1">
      <alignment horizontal="center" vertical="center"/>
    </xf>
    <xf numFmtId="1" fontId="4" fillId="0" borderId="117" xfId="1" quotePrefix="1" applyNumberFormat="1" applyFont="1" applyFill="1" applyBorder="1" applyAlignment="1">
      <alignment horizontal="center" vertical="center"/>
    </xf>
    <xf numFmtId="1" fontId="4" fillId="0" borderId="125" xfId="1" applyNumberFormat="1" applyFont="1" applyFill="1" applyBorder="1" applyAlignment="1">
      <alignment horizontal="center" vertical="center"/>
    </xf>
    <xf numFmtId="1" fontId="2" fillId="0" borderId="126" xfId="1" quotePrefix="1" applyNumberFormat="1" applyFont="1" applyFill="1" applyBorder="1" applyAlignment="1">
      <alignment horizontal="center" vertical="center"/>
    </xf>
    <xf numFmtId="49" fontId="4" fillId="0" borderId="1" xfId="1" quotePrefix="1" applyNumberFormat="1" applyFont="1" applyFill="1" applyBorder="1" applyAlignment="1">
      <alignment horizontal="center"/>
    </xf>
    <xf numFmtId="49" fontId="4" fillId="0" borderId="14" xfId="1" applyNumberFormat="1" applyFont="1" applyFill="1" applyBorder="1" applyAlignment="1">
      <alignment horizontal="center" vertical="center"/>
    </xf>
    <xf numFmtId="0" fontId="3" fillId="0" borderId="65" xfId="1" applyFont="1" applyFill="1" applyBorder="1" applyAlignment="1">
      <alignment horizontal="left" vertical="center"/>
    </xf>
    <xf numFmtId="1" fontId="1" fillId="0" borderId="127" xfId="1" applyNumberFormat="1" applyFont="1" applyBorder="1" applyAlignment="1">
      <alignment horizontal="center" vertical="center"/>
    </xf>
    <xf numFmtId="1" fontId="1" fillId="0" borderId="78" xfId="1" applyNumberFormat="1" applyFont="1" applyBorder="1" applyAlignment="1">
      <alignment horizontal="center" vertical="center"/>
    </xf>
    <xf numFmtId="1" fontId="1" fillId="0" borderId="8" xfId="1" applyNumberFormat="1" applyFont="1" applyBorder="1" applyAlignment="1">
      <alignment horizontal="center" vertical="center"/>
    </xf>
    <xf numFmtId="1" fontId="1" fillId="0" borderId="128" xfId="1" applyNumberFormat="1" applyFont="1" applyBorder="1" applyAlignment="1">
      <alignment horizontal="center" vertical="center"/>
    </xf>
    <xf numFmtId="1" fontId="1" fillId="0" borderId="129" xfId="1" applyNumberFormat="1" applyFont="1" applyBorder="1" applyAlignment="1">
      <alignment horizontal="center" vertical="center"/>
    </xf>
    <xf numFmtId="1" fontId="1" fillId="0" borderId="130" xfId="1" applyNumberFormat="1" applyFont="1" applyBorder="1" applyAlignment="1">
      <alignment horizontal="center" vertical="center"/>
    </xf>
    <xf numFmtId="1" fontId="1" fillId="0" borderId="131" xfId="1" applyNumberFormat="1" applyFont="1" applyBorder="1" applyAlignment="1">
      <alignment horizontal="center" vertical="center"/>
    </xf>
    <xf numFmtId="1" fontId="6" fillId="0" borderId="85" xfId="1" applyNumberFormat="1" applyFont="1" applyBorder="1" applyAlignment="1">
      <alignment horizontal="center" vertical="center"/>
    </xf>
    <xf numFmtId="1" fontId="6" fillId="0" borderId="78" xfId="1" applyNumberFormat="1" applyFont="1" applyBorder="1" applyAlignment="1">
      <alignment horizontal="center" vertical="center"/>
    </xf>
    <xf numFmtId="1" fontId="6" fillId="0" borderId="8" xfId="1" applyNumberFormat="1" applyFont="1" applyBorder="1" applyAlignment="1">
      <alignment horizontal="center" vertical="center"/>
    </xf>
    <xf numFmtId="1" fontId="3" fillId="0" borderId="132" xfId="3" applyNumberFormat="1" applyFont="1" applyFill="1" applyBorder="1" applyAlignment="1">
      <alignment horizontal="center" vertical="center" wrapText="1"/>
    </xf>
    <xf numFmtId="1" fontId="3" fillId="0" borderId="72" xfId="3" applyNumberFormat="1" applyFont="1" applyFill="1" applyBorder="1" applyAlignment="1">
      <alignment vertical="center" wrapText="1"/>
    </xf>
    <xf numFmtId="49" fontId="3" fillId="0" borderId="1" xfId="1" quotePrefix="1" applyNumberFormat="1" applyFont="1" applyFill="1" applyBorder="1" applyAlignment="1">
      <alignment horizontal="right"/>
    </xf>
    <xf numFmtId="0" fontId="6" fillId="0" borderId="71" xfId="1" applyFont="1" applyBorder="1" applyAlignment="1">
      <alignment horizontal="center" vertical="center"/>
    </xf>
    <xf numFmtId="0" fontId="4" fillId="0" borderId="133" xfId="1" applyFont="1" applyFill="1" applyBorder="1" applyAlignment="1">
      <alignment horizontal="left" vertical="center"/>
    </xf>
    <xf numFmtId="49" fontId="4" fillId="0" borderId="134" xfId="1" applyNumberFormat="1" applyFont="1" applyFill="1" applyBorder="1" applyAlignment="1">
      <alignment horizontal="right"/>
    </xf>
    <xf numFmtId="1" fontId="6" fillId="0" borderId="135" xfId="1" applyNumberFormat="1" applyFont="1" applyBorder="1" applyAlignment="1">
      <alignment horizontal="center" vertical="center"/>
    </xf>
    <xf numFmtId="1" fontId="6" fillId="0" borderId="103" xfId="1" applyNumberFormat="1" applyFont="1" applyBorder="1" applyAlignment="1">
      <alignment horizontal="center" vertical="center"/>
    </xf>
    <xf numFmtId="1" fontId="1" fillId="0" borderId="136" xfId="1" applyNumberFormat="1" applyFont="1" applyBorder="1" applyAlignment="1">
      <alignment horizontal="center" vertical="center"/>
    </xf>
    <xf numFmtId="1" fontId="1" fillId="0" borderId="137" xfId="1" applyNumberFormat="1" applyFont="1" applyBorder="1" applyAlignment="1">
      <alignment horizontal="center" vertical="center"/>
    </xf>
    <xf numFmtId="1" fontId="1" fillId="0" borderId="138" xfId="1" applyNumberFormat="1" applyFont="1" applyBorder="1" applyAlignment="1">
      <alignment horizontal="center" vertical="center"/>
    </xf>
    <xf numFmtId="1" fontId="1" fillId="0" borderId="139" xfId="1" applyNumberFormat="1" applyFont="1" applyBorder="1" applyAlignment="1">
      <alignment horizontal="center" vertical="center"/>
    </xf>
    <xf numFmtId="1" fontId="1" fillId="0" borderId="135" xfId="1" applyNumberFormat="1" applyFont="1" applyBorder="1" applyAlignment="1">
      <alignment horizontal="center" vertical="center"/>
    </xf>
    <xf numFmtId="1" fontId="1" fillId="0" borderId="140" xfId="1" applyNumberFormat="1" applyFont="1" applyBorder="1" applyAlignment="1">
      <alignment horizontal="center" vertical="center"/>
    </xf>
    <xf numFmtId="1" fontId="1" fillId="0" borderId="141" xfId="1" applyNumberFormat="1" applyFont="1" applyBorder="1" applyAlignment="1">
      <alignment horizontal="center" vertical="center"/>
    </xf>
    <xf numFmtId="49" fontId="3" fillId="0" borderId="11" xfId="1" quotePrefix="1" applyNumberFormat="1" applyFont="1" applyFill="1" applyBorder="1" applyAlignment="1">
      <alignment horizontal="right" vertical="center"/>
    </xf>
    <xf numFmtId="0" fontId="4" fillId="0" borderId="2" xfId="1" quotePrefix="1" applyFont="1" applyFill="1" applyBorder="1" applyAlignment="1">
      <alignment horizontal="right"/>
    </xf>
    <xf numFmtId="0" fontId="4" fillId="0" borderId="11" xfId="1" applyFont="1" applyFill="1" applyBorder="1" applyAlignment="1">
      <alignment horizontal="right"/>
    </xf>
    <xf numFmtId="49" fontId="4" fillId="0" borderId="68" xfId="1" applyNumberFormat="1" applyFont="1" applyFill="1" applyBorder="1" applyAlignment="1">
      <alignment horizontal="center" vertical="center"/>
    </xf>
    <xf numFmtId="1" fontId="3" fillId="0" borderId="132" xfId="3" applyNumberFormat="1" applyFont="1" applyFill="1" applyBorder="1" applyAlignment="1">
      <alignment vertical="center" wrapText="1"/>
    </xf>
    <xf numFmtId="1" fontId="3" fillId="0" borderId="68" xfId="3" applyNumberFormat="1" applyFont="1" applyFill="1" applyBorder="1" applyAlignment="1">
      <alignment vertical="center" wrapText="1"/>
    </xf>
    <xf numFmtId="1" fontId="3" fillId="0" borderId="70" xfId="3" applyNumberFormat="1" applyFont="1" applyFill="1" applyBorder="1" applyAlignment="1">
      <alignment vertical="center" wrapText="1"/>
    </xf>
    <xf numFmtId="2" fontId="3" fillId="6" borderId="2" xfId="3" applyNumberFormat="1" applyFont="1" applyFill="1" applyBorder="1" applyAlignment="1">
      <alignment horizontal="center" vertical="center" wrapText="1"/>
    </xf>
    <xf numFmtId="0" fontId="7" fillId="4" borderId="142" xfId="0" applyFont="1" applyFill="1" applyBorder="1" applyAlignment="1">
      <alignment horizontal="center" vertical="center"/>
    </xf>
    <xf numFmtId="0" fontId="7" fillId="4" borderId="77" xfId="0" applyFont="1" applyFill="1" applyBorder="1" applyAlignment="1">
      <alignment horizontal="center" vertical="center"/>
    </xf>
    <xf numFmtId="0" fontId="3" fillId="5" borderId="143" xfId="4" applyFont="1" applyFill="1" applyBorder="1" applyAlignment="1">
      <alignment horizontal="center" vertical="center"/>
    </xf>
    <xf numFmtId="0" fontId="3" fillId="5" borderId="144" xfId="4" applyFont="1" applyFill="1" applyBorder="1" applyAlignment="1">
      <alignment horizontal="center" vertical="center"/>
    </xf>
    <xf numFmtId="1" fontId="3" fillId="0" borderId="145" xfId="3" applyNumberFormat="1" applyFont="1" applyFill="1" applyBorder="1" applyAlignment="1">
      <alignment horizontal="center" vertical="center" wrapText="1"/>
    </xf>
    <xf numFmtId="1" fontId="3" fillId="0" borderId="146" xfId="3" applyNumberFormat="1" applyFont="1" applyFill="1" applyBorder="1" applyAlignment="1">
      <alignment horizontal="center" vertical="center" wrapText="1"/>
    </xf>
    <xf numFmtId="1" fontId="3" fillId="0" borderId="147" xfId="3" applyNumberFormat="1" applyFont="1" applyFill="1" applyBorder="1" applyAlignment="1">
      <alignment horizontal="center" vertical="center" wrapText="1"/>
    </xf>
    <xf numFmtId="1" fontId="3" fillId="0" borderId="148" xfId="3" applyNumberFormat="1" applyFont="1" applyFill="1" applyBorder="1" applyAlignment="1">
      <alignment horizontal="center" vertical="center" wrapText="1"/>
    </xf>
    <xf numFmtId="1" fontId="3" fillId="0" borderId="149" xfId="3" applyNumberFormat="1" applyFont="1" applyFill="1" applyBorder="1" applyAlignment="1">
      <alignment horizontal="center" vertical="center" wrapText="1"/>
    </xf>
    <xf numFmtId="1" fontId="3" fillId="0" borderId="100" xfId="3" applyNumberFormat="1" applyFont="1" applyFill="1" applyBorder="1" applyAlignment="1">
      <alignment horizontal="center" vertical="center" wrapText="1"/>
    </xf>
    <xf numFmtId="1" fontId="3" fillId="0" borderId="150" xfId="3" applyNumberFormat="1" applyFont="1" applyFill="1" applyBorder="1" applyAlignment="1">
      <alignment horizontal="center" vertical="center" wrapText="1"/>
    </xf>
    <xf numFmtId="1" fontId="3" fillId="0" borderId="151" xfId="3" applyNumberFormat="1" applyFont="1" applyFill="1" applyBorder="1" applyAlignment="1">
      <alignment horizontal="center" vertical="center" wrapText="1"/>
    </xf>
    <xf numFmtId="0" fontId="7" fillId="4" borderId="152" xfId="0" applyFont="1" applyFill="1" applyBorder="1" applyAlignment="1">
      <alignment horizontal="center" vertical="center"/>
    </xf>
    <xf numFmtId="1" fontId="3" fillId="0" borderId="153" xfId="3" applyNumberFormat="1" applyFont="1" applyFill="1" applyBorder="1" applyAlignment="1">
      <alignment horizontal="center" vertical="center" wrapText="1"/>
    </xf>
    <xf numFmtId="1" fontId="3" fillId="0" borderId="125" xfId="3" applyNumberFormat="1" applyFont="1" applyFill="1" applyBorder="1" applyAlignment="1">
      <alignment horizontal="center" vertical="center" wrapText="1"/>
    </xf>
    <xf numFmtId="0" fontId="8" fillId="0" borderId="0" xfId="4" applyFont="1" applyFill="1" applyAlignment="1">
      <alignment horizontal="center"/>
    </xf>
    <xf numFmtId="0" fontId="8" fillId="0" borderId="0" xfId="4" applyFont="1" applyFill="1" applyAlignment="1"/>
    <xf numFmtId="0" fontId="8" fillId="0" borderId="0" xfId="4" applyFont="1" applyFill="1"/>
    <xf numFmtId="0" fontId="8" fillId="0" borderId="0" xfId="0" applyFont="1" applyAlignment="1">
      <alignment horizontal="center"/>
    </xf>
    <xf numFmtId="1" fontId="3" fillId="0" borderId="154" xfId="4" applyNumberFormat="1" applyFont="1" applyFill="1" applyBorder="1" applyAlignment="1">
      <alignment horizontal="center" vertical="center"/>
    </xf>
    <xf numFmtId="1" fontId="3" fillId="0" borderId="55" xfId="4" applyNumberFormat="1" applyFont="1" applyFill="1" applyBorder="1" applyAlignment="1">
      <alignment horizontal="center" vertical="center"/>
    </xf>
    <xf numFmtId="1" fontId="3" fillId="0" borderId="87" xfId="4" applyNumberFormat="1" applyFont="1" applyFill="1" applyBorder="1" applyAlignment="1">
      <alignment horizontal="center" vertical="center"/>
    </xf>
    <xf numFmtId="1" fontId="4" fillId="0" borderId="154" xfId="4" applyNumberFormat="1" applyFont="1" applyFill="1" applyBorder="1" applyAlignment="1">
      <alignment horizontal="center" vertical="center"/>
    </xf>
    <xf numFmtId="1" fontId="4" fillId="0" borderId="55" xfId="4" applyNumberFormat="1" applyFont="1" applyFill="1" applyBorder="1" applyAlignment="1">
      <alignment horizontal="center" vertical="center"/>
    </xf>
    <xf numFmtId="1" fontId="4" fillId="0" borderId="87" xfId="4" applyNumberFormat="1" applyFont="1" applyFill="1" applyBorder="1" applyAlignment="1">
      <alignment horizontal="center" vertical="center"/>
    </xf>
    <xf numFmtId="1" fontId="4" fillId="0" borderId="155" xfId="4" applyNumberFormat="1" applyFont="1" applyFill="1" applyBorder="1" applyAlignment="1">
      <alignment horizontal="center" vertical="center"/>
    </xf>
    <xf numFmtId="1" fontId="4" fillId="0" borderId="77" xfId="4" applyNumberFormat="1" applyFont="1" applyFill="1" applyBorder="1" applyAlignment="1">
      <alignment horizontal="center" vertical="center"/>
    </xf>
    <xf numFmtId="1" fontId="4" fillId="0" borderId="106" xfId="4" applyNumberFormat="1" applyFont="1" applyFill="1" applyBorder="1" applyAlignment="1">
      <alignment horizontal="center" vertical="center"/>
    </xf>
    <xf numFmtId="1" fontId="3" fillId="0" borderId="122" xfId="3" applyNumberFormat="1" applyFont="1" applyFill="1" applyBorder="1" applyAlignment="1">
      <alignment horizontal="center" vertical="center" wrapText="1"/>
    </xf>
    <xf numFmtId="1" fontId="4" fillId="0" borderId="122" xfId="3" applyNumberFormat="1" applyFont="1" applyFill="1" applyBorder="1" applyAlignment="1">
      <alignment horizontal="center" vertical="center" wrapText="1"/>
    </xf>
    <xf numFmtId="1" fontId="3" fillId="0" borderId="156" xfId="3" applyNumberFormat="1" applyFont="1" applyFill="1" applyBorder="1" applyAlignment="1">
      <alignment horizontal="center" vertical="center" wrapText="1"/>
    </xf>
    <xf numFmtId="1" fontId="4" fillId="0" borderId="157" xfId="1" applyNumberFormat="1" applyFont="1" applyFill="1" applyBorder="1" applyAlignment="1">
      <alignment horizontal="center" vertical="center"/>
    </xf>
    <xf numFmtId="1" fontId="4" fillId="0" borderId="158" xfId="1" applyNumberFormat="1" applyFont="1" applyFill="1" applyBorder="1" applyAlignment="1">
      <alignment horizontal="center" vertical="center"/>
    </xf>
    <xf numFmtId="1" fontId="3" fillId="0" borderId="159" xfId="3" applyNumberFormat="1" applyFont="1" applyFill="1" applyBorder="1" applyAlignment="1">
      <alignment horizontal="center" vertical="center" wrapText="1"/>
    </xf>
    <xf numFmtId="1" fontId="3" fillId="0" borderId="160" xfId="3" applyNumberFormat="1" applyFont="1" applyFill="1" applyBorder="1" applyAlignment="1">
      <alignment vertical="center" wrapText="1"/>
    </xf>
    <xf numFmtId="1" fontId="3" fillId="0" borderId="161" xfId="3" applyNumberFormat="1" applyFont="1" applyFill="1" applyBorder="1" applyAlignment="1">
      <alignment horizontal="center" vertical="center" wrapText="1"/>
    </xf>
    <xf numFmtId="1" fontId="3" fillId="0" borderId="162" xfId="3" applyNumberFormat="1" applyFont="1" applyFill="1" applyBorder="1" applyAlignment="1">
      <alignment horizontal="center" vertical="center" wrapText="1"/>
    </xf>
    <xf numFmtId="1" fontId="3" fillId="0" borderId="163" xfId="3" applyNumberFormat="1" applyFont="1" applyFill="1" applyBorder="1" applyAlignment="1">
      <alignment horizontal="center" vertical="center" wrapText="1"/>
    </xf>
    <xf numFmtId="1" fontId="3" fillId="0" borderId="164" xfId="3" applyNumberFormat="1" applyFont="1" applyFill="1" applyBorder="1" applyAlignment="1">
      <alignment horizontal="center" vertical="center" wrapText="1"/>
    </xf>
    <xf numFmtId="1" fontId="3" fillId="0" borderId="165" xfId="4" applyNumberFormat="1" applyFont="1" applyFill="1" applyBorder="1" applyAlignment="1">
      <alignment horizontal="center" vertical="center"/>
    </xf>
    <xf numFmtId="1" fontId="3" fillId="0" borderId="54" xfId="4" applyNumberFormat="1" applyFont="1" applyFill="1" applyBorder="1" applyAlignment="1">
      <alignment horizontal="center" vertical="center"/>
    </xf>
    <xf numFmtId="1" fontId="3" fillId="0" borderId="166" xfId="4" applyNumberFormat="1" applyFont="1" applyFill="1" applyBorder="1" applyAlignment="1">
      <alignment horizontal="center" vertical="center"/>
    </xf>
    <xf numFmtId="1" fontId="3" fillId="0" borderId="167" xfId="3" applyNumberFormat="1" applyFont="1" applyFill="1" applyBorder="1" applyAlignment="1">
      <alignment horizontal="center" vertical="center" wrapText="1"/>
    </xf>
    <xf numFmtId="1" fontId="3" fillId="2" borderId="168" xfId="3" applyNumberFormat="1" applyFont="1" applyFill="1" applyBorder="1" applyAlignment="1">
      <alignment horizontal="center" vertical="center" wrapText="1"/>
    </xf>
    <xf numFmtId="1" fontId="3" fillId="2" borderId="101" xfId="3" applyNumberFormat="1" applyFont="1" applyFill="1" applyBorder="1" applyAlignment="1">
      <alignment horizontal="center" vertical="center" wrapText="1"/>
    </xf>
    <xf numFmtId="1" fontId="3" fillId="2" borderId="169" xfId="3" applyNumberFormat="1" applyFont="1" applyFill="1" applyBorder="1" applyAlignment="1">
      <alignment horizontal="center" vertical="center" wrapText="1"/>
    </xf>
    <xf numFmtId="1" fontId="3" fillId="2" borderId="170" xfId="3" applyNumberFormat="1" applyFont="1" applyFill="1" applyBorder="1" applyAlignment="1">
      <alignment horizontal="center" vertical="center" wrapText="1"/>
    </xf>
    <xf numFmtId="1" fontId="3" fillId="2" borderId="100" xfId="3" applyNumberFormat="1" applyFont="1" applyFill="1" applyBorder="1" applyAlignment="1">
      <alignment horizontal="center" vertical="center" wrapText="1"/>
    </xf>
    <xf numFmtId="1" fontId="3" fillId="2" borderId="150" xfId="3" applyNumberFormat="1" applyFont="1" applyFill="1" applyBorder="1" applyAlignment="1">
      <alignment horizontal="center" vertical="center" wrapText="1"/>
    </xf>
    <xf numFmtId="1" fontId="3" fillId="2" borderId="151" xfId="3" applyNumberFormat="1" applyFont="1" applyFill="1" applyBorder="1" applyAlignment="1">
      <alignment horizontal="center" vertical="center" wrapText="1"/>
    </xf>
    <xf numFmtId="1" fontId="4" fillId="0" borderId="100" xfId="1" applyNumberFormat="1" applyFont="1" applyFill="1" applyBorder="1" applyAlignment="1">
      <alignment horizontal="center"/>
    </xf>
    <xf numFmtId="0" fontId="3" fillId="0" borderId="101" xfId="1" applyFont="1" applyFill="1" applyBorder="1" applyAlignment="1">
      <alignment vertical="center"/>
    </xf>
    <xf numFmtId="1" fontId="3" fillId="0" borderId="168" xfId="3" applyNumberFormat="1" applyFont="1" applyFill="1" applyBorder="1" applyAlignment="1">
      <alignment horizontal="center" vertical="center" wrapText="1"/>
    </xf>
    <xf numFmtId="1" fontId="3" fillId="0" borderId="171" xfId="3" applyNumberFormat="1" applyFont="1" applyFill="1" applyBorder="1" applyAlignment="1">
      <alignment horizontal="center" vertical="center" wrapText="1"/>
    </xf>
    <xf numFmtId="1" fontId="3" fillId="0" borderId="170" xfId="3" applyNumberFormat="1" applyFont="1" applyFill="1" applyBorder="1" applyAlignment="1">
      <alignment horizontal="center" vertical="center" wrapText="1"/>
    </xf>
    <xf numFmtId="1" fontId="3" fillId="3" borderId="171" xfId="3" applyNumberFormat="1" applyFont="1" applyFill="1" applyBorder="1" applyAlignment="1">
      <alignment vertical="center" wrapText="1"/>
    </xf>
    <xf numFmtId="0" fontId="3" fillId="0" borderId="171" xfId="1" applyFont="1" applyFill="1" applyBorder="1" applyAlignment="1">
      <alignment vertical="center"/>
    </xf>
    <xf numFmtId="49" fontId="3" fillId="0" borderId="164" xfId="1" applyNumberFormat="1" applyFont="1" applyFill="1" applyBorder="1" applyAlignment="1">
      <alignment horizontal="right" vertical="center" wrapText="1"/>
    </xf>
    <xf numFmtId="49" fontId="3" fillId="0" borderId="72" xfId="1" applyNumberFormat="1" applyFont="1" applyFill="1" applyBorder="1" applyAlignment="1">
      <alignment horizontal="left" vertical="top"/>
    </xf>
    <xf numFmtId="0" fontId="4" fillId="0" borderId="72" xfId="1" applyFont="1" applyFill="1" applyBorder="1"/>
    <xf numFmtId="49" fontId="12" fillId="0" borderId="172" xfId="1" applyNumberFormat="1" applyFont="1" applyFill="1" applyBorder="1" applyAlignment="1">
      <alignment horizontal="left" vertical="top"/>
    </xf>
    <xf numFmtId="49" fontId="4" fillId="0" borderId="72" xfId="1" applyNumberFormat="1" applyFont="1" applyFill="1" applyBorder="1" applyAlignment="1">
      <alignment horizontal="left" vertical="top"/>
    </xf>
    <xf numFmtId="0" fontId="3" fillId="0" borderId="72" xfId="1" applyFont="1" applyFill="1" applyBorder="1" applyAlignment="1">
      <alignment vertical="center" wrapText="1"/>
    </xf>
    <xf numFmtId="49" fontId="3" fillId="0" borderId="72" xfId="1" applyNumberFormat="1" applyFont="1" applyFill="1" applyBorder="1" applyAlignment="1">
      <alignment horizontal="left" vertical="center"/>
    </xf>
    <xf numFmtId="0" fontId="4" fillId="0" borderId="72" xfId="1" applyFont="1" applyFill="1" applyBorder="1" applyAlignment="1">
      <alignment wrapText="1"/>
    </xf>
    <xf numFmtId="49" fontId="4" fillId="0" borderId="173" xfId="1" applyNumberFormat="1" applyFont="1" applyFill="1" applyBorder="1" applyAlignment="1">
      <alignment horizontal="left" vertical="top"/>
    </xf>
    <xf numFmtId="1" fontId="3" fillId="0" borderId="115" xfId="3" applyNumberFormat="1" applyFont="1" applyFill="1" applyBorder="1" applyAlignment="1">
      <alignment vertical="center" wrapText="1"/>
    </xf>
    <xf numFmtId="1" fontId="3" fillId="2" borderId="149" xfId="3" applyNumberFormat="1" applyFont="1" applyFill="1" applyBorder="1" applyAlignment="1">
      <alignment vertical="center" wrapText="1"/>
    </xf>
    <xf numFmtId="0" fontId="3" fillId="0" borderId="149" xfId="1" applyFont="1" applyFill="1" applyBorder="1" applyAlignment="1">
      <alignment horizontal="center"/>
    </xf>
    <xf numFmtId="49" fontId="3" fillId="0" borderId="174" xfId="1" applyNumberFormat="1" applyFont="1" applyFill="1" applyBorder="1" applyAlignment="1">
      <alignment horizontal="center" vertical="top"/>
    </xf>
    <xf numFmtId="49" fontId="3" fillId="0" borderId="175" xfId="1" applyNumberFormat="1" applyFont="1" applyFill="1" applyBorder="1" applyAlignment="1">
      <alignment horizontal="center" vertical="top"/>
    </xf>
    <xf numFmtId="49" fontId="4" fillId="0" borderId="175" xfId="1" applyNumberFormat="1" applyFont="1" applyFill="1" applyBorder="1" applyAlignment="1">
      <alignment horizontal="center"/>
    </xf>
    <xf numFmtId="49" fontId="4" fillId="0" borderId="175" xfId="1" quotePrefix="1" applyNumberFormat="1" applyFont="1" applyFill="1" applyBorder="1" applyAlignment="1">
      <alignment horizontal="center"/>
    </xf>
    <xf numFmtId="0" fontId="4" fillId="0" borderId="145" xfId="4" quotePrefix="1" applyFont="1" applyFill="1" applyBorder="1" applyAlignment="1">
      <alignment horizontal="center"/>
    </xf>
    <xf numFmtId="49" fontId="4" fillId="0" borderId="145" xfId="1" quotePrefix="1" applyNumberFormat="1" applyFont="1" applyFill="1" applyBorder="1" applyAlignment="1">
      <alignment horizontal="center"/>
    </xf>
    <xf numFmtId="0" fontId="12" fillId="0" borderId="176" xfId="1" quotePrefix="1" applyFont="1" applyFill="1" applyBorder="1" applyAlignment="1">
      <alignment horizontal="center"/>
    </xf>
    <xf numFmtId="49" fontId="3" fillId="0" borderId="175" xfId="1" applyNumberFormat="1" applyFont="1" applyFill="1" applyBorder="1" applyAlignment="1">
      <alignment horizontal="center" vertical="center"/>
    </xf>
    <xf numFmtId="49" fontId="4" fillId="0" borderId="175" xfId="1" applyNumberFormat="1" applyFont="1" applyFill="1" applyBorder="1" applyAlignment="1">
      <alignment horizontal="right"/>
    </xf>
    <xf numFmtId="0" fontId="3" fillId="0" borderId="175" xfId="1" applyFont="1" applyFill="1" applyBorder="1" applyAlignment="1">
      <alignment horizontal="center" vertical="center" wrapText="1"/>
    </xf>
    <xf numFmtId="49" fontId="3" fillId="0" borderId="175" xfId="1" applyNumberFormat="1" applyFont="1" applyFill="1" applyBorder="1" applyAlignment="1">
      <alignment horizontal="center"/>
    </xf>
    <xf numFmtId="0" fontId="3" fillId="0" borderId="175" xfId="1" applyFont="1" applyFill="1" applyBorder="1" applyAlignment="1">
      <alignment horizontal="center"/>
    </xf>
    <xf numFmtId="49" fontId="4" fillId="0" borderId="177" xfId="1" applyNumberFormat="1" applyFont="1" applyFill="1" applyBorder="1" applyAlignment="1">
      <alignment horizontal="right"/>
    </xf>
    <xf numFmtId="49" fontId="3" fillId="0" borderId="5" xfId="1" applyNumberFormat="1" applyFont="1" applyFill="1" applyBorder="1" applyAlignment="1">
      <alignment horizontal="left" vertical="center"/>
    </xf>
    <xf numFmtId="49" fontId="3" fillId="0" borderId="14" xfId="1" applyNumberFormat="1" applyFont="1" applyFill="1" applyBorder="1" applyAlignment="1">
      <alignment horizontal="right" vertical="top"/>
    </xf>
    <xf numFmtId="1" fontId="3" fillId="2" borderId="178" xfId="3" applyNumberFormat="1" applyFont="1" applyFill="1" applyBorder="1" applyAlignment="1">
      <alignment vertical="center" wrapText="1"/>
    </xf>
    <xf numFmtId="0" fontId="3" fillId="0" borderId="178" xfId="1" applyFont="1" applyFill="1" applyBorder="1" applyAlignment="1">
      <alignment horizontal="right"/>
    </xf>
    <xf numFmtId="1" fontId="3" fillId="0" borderId="179" xfId="3" applyNumberFormat="1" applyFont="1" applyFill="1" applyBorder="1" applyAlignment="1">
      <alignment horizontal="center" vertical="center" wrapText="1"/>
    </xf>
    <xf numFmtId="1" fontId="3" fillId="0" borderId="16" xfId="3" applyNumberFormat="1" applyFont="1" applyFill="1" applyBorder="1" applyAlignment="1">
      <alignment horizontal="center" vertical="center" wrapText="1"/>
    </xf>
    <xf numFmtId="1" fontId="3" fillId="0" borderId="130" xfId="3" applyNumberFormat="1" applyFont="1" applyFill="1" applyBorder="1" applyAlignment="1">
      <alignment horizontal="center" vertical="center" wrapText="1"/>
    </xf>
    <xf numFmtId="1" fontId="3" fillId="0" borderId="136" xfId="3" applyNumberFormat="1" applyFont="1" applyFill="1" applyBorder="1" applyAlignment="1">
      <alignment horizontal="center" vertical="center" wrapText="1"/>
    </xf>
    <xf numFmtId="1" fontId="3" fillId="0" borderId="131" xfId="3" applyNumberFormat="1" applyFont="1" applyFill="1" applyBorder="1" applyAlignment="1">
      <alignment horizontal="center" vertical="center" wrapText="1"/>
    </xf>
    <xf numFmtId="1" fontId="4" fillId="0" borderId="100" xfId="3" applyNumberFormat="1" applyFont="1" applyFill="1" applyBorder="1" applyAlignment="1">
      <alignment horizontal="center" vertical="center" wrapText="1"/>
    </xf>
    <xf numFmtId="0" fontId="3" fillId="0" borderId="101" xfId="1" applyFont="1" applyFill="1" applyBorder="1" applyAlignment="1">
      <alignment vertical="center" wrapText="1"/>
    </xf>
    <xf numFmtId="0" fontId="3" fillId="0" borderId="170" xfId="1" applyFont="1" applyFill="1" applyBorder="1" applyAlignment="1">
      <alignment vertical="center" wrapText="1"/>
    </xf>
    <xf numFmtId="1" fontId="4" fillId="0" borderId="146" xfId="3" applyNumberFormat="1" applyFont="1" applyFill="1" applyBorder="1" applyAlignment="1">
      <alignment horizontal="center" vertical="center" wrapText="1"/>
    </xf>
    <xf numFmtId="1" fontId="4" fillId="0" borderId="180" xfId="3" applyNumberFormat="1" applyFont="1" applyFill="1" applyBorder="1" applyAlignment="1">
      <alignment horizontal="center" vertical="center" wrapText="1"/>
    </xf>
    <xf numFmtId="1" fontId="4" fillId="0" borderId="181" xfId="3" applyNumberFormat="1" applyFont="1" applyFill="1" applyBorder="1" applyAlignment="1">
      <alignment horizontal="center" vertical="center" wrapText="1"/>
    </xf>
    <xf numFmtId="1" fontId="3" fillId="0" borderId="54" xfId="3" applyNumberFormat="1" applyFont="1" applyFill="1" applyBorder="1" applyAlignment="1">
      <alignment horizontal="center" vertical="center" wrapText="1"/>
    </xf>
    <xf numFmtId="1" fontId="3" fillId="0" borderId="166" xfId="3" applyNumberFormat="1" applyFont="1" applyFill="1" applyBorder="1" applyAlignment="1">
      <alignment horizontal="center" vertical="center" wrapText="1"/>
    </xf>
    <xf numFmtId="0" fontId="3" fillId="0" borderId="169" xfId="1" applyFont="1" applyFill="1" applyBorder="1" applyAlignment="1">
      <alignment vertical="center" wrapText="1"/>
    </xf>
    <xf numFmtId="1" fontId="3" fillId="0" borderId="170" xfId="1" applyNumberFormat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vertical="center"/>
    </xf>
    <xf numFmtId="0" fontId="3" fillId="0" borderId="17" xfId="1" applyFont="1" applyFill="1" applyBorder="1" applyAlignment="1">
      <alignment horizontal="right"/>
    </xf>
    <xf numFmtId="1" fontId="3" fillId="0" borderId="30" xfId="1" applyNumberFormat="1" applyFont="1" applyFill="1" applyBorder="1" applyAlignment="1">
      <alignment horizontal="center" vertical="center"/>
    </xf>
    <xf numFmtId="1" fontId="3" fillId="0" borderId="180" xfId="3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right" vertical="top"/>
    </xf>
    <xf numFmtId="49" fontId="3" fillId="0" borderId="101" xfId="1" applyNumberFormat="1" applyFont="1" applyFill="1" applyBorder="1" applyAlignment="1">
      <alignment horizontal="left" vertical="center"/>
    </xf>
    <xf numFmtId="49" fontId="3" fillId="0" borderId="169" xfId="1" applyNumberFormat="1" applyFont="1" applyFill="1" applyBorder="1" applyAlignment="1">
      <alignment horizontal="right" vertical="top"/>
    </xf>
    <xf numFmtId="1" fontId="3" fillId="0" borderId="170" xfId="1" applyNumberFormat="1" applyFont="1" applyFill="1" applyBorder="1" applyAlignment="1">
      <alignment horizontal="center" vertical="center"/>
    </xf>
    <xf numFmtId="1" fontId="4" fillId="0" borderId="68" xfId="1" applyNumberFormat="1" applyFont="1" applyFill="1" applyBorder="1" applyAlignment="1">
      <alignment horizontal="right"/>
    </xf>
    <xf numFmtId="1" fontId="4" fillId="0" borderId="68" xfId="3" applyNumberFormat="1" applyFont="1" applyFill="1" applyBorder="1" applyAlignment="1">
      <alignment horizontal="center" vertical="center" wrapText="1"/>
    </xf>
    <xf numFmtId="1" fontId="4" fillId="0" borderId="132" xfId="3" applyNumberFormat="1" applyFont="1" applyFill="1" applyBorder="1" applyAlignment="1">
      <alignment horizontal="center" vertical="center" wrapText="1"/>
    </xf>
    <xf numFmtId="49" fontId="4" fillId="0" borderId="45" xfId="1" applyNumberFormat="1" applyFont="1" applyFill="1" applyBorder="1" applyAlignment="1">
      <alignment horizontal="right"/>
    </xf>
    <xf numFmtId="49" fontId="4" fillId="0" borderId="42" xfId="1" applyNumberFormat="1" applyFont="1" applyFill="1" applyBorder="1" applyAlignment="1">
      <alignment horizontal="right"/>
    </xf>
    <xf numFmtId="1" fontId="3" fillId="0" borderId="57" xfId="1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6" fillId="0" borderId="0" xfId="0" applyFont="1" applyAlignment="1"/>
    <xf numFmtId="49" fontId="4" fillId="0" borderId="133" xfId="1" applyNumberFormat="1" applyFont="1" applyFill="1" applyBorder="1" applyAlignment="1">
      <alignment horizontal="left" vertical="top"/>
    </xf>
    <xf numFmtId="1" fontId="4" fillId="0" borderId="68" xfId="3" applyNumberFormat="1" applyFont="1" applyFill="1" applyBorder="1" applyAlignment="1">
      <alignment vertical="center" wrapText="1"/>
    </xf>
    <xf numFmtId="1" fontId="4" fillId="0" borderId="132" xfId="3" applyNumberFormat="1" applyFont="1" applyFill="1" applyBorder="1" applyAlignment="1">
      <alignment vertical="center" wrapText="1"/>
    </xf>
    <xf numFmtId="49" fontId="3" fillId="0" borderId="65" xfId="1" applyNumberFormat="1" applyFont="1" applyFill="1" applyBorder="1" applyAlignment="1">
      <alignment vertical="top" wrapText="1"/>
    </xf>
    <xf numFmtId="49" fontId="4" fillId="0" borderId="97" xfId="1" applyNumberFormat="1" applyFont="1" applyFill="1" applyBorder="1" applyAlignment="1">
      <alignment horizontal="left" vertical="top"/>
    </xf>
    <xf numFmtId="49" fontId="4" fillId="0" borderId="91" xfId="1" applyNumberFormat="1" applyFont="1" applyFill="1" applyBorder="1" applyAlignment="1">
      <alignment horizontal="right"/>
    </xf>
    <xf numFmtId="1" fontId="4" fillId="0" borderId="182" xfId="3" applyNumberFormat="1" applyFont="1" applyFill="1" applyBorder="1" applyAlignment="1">
      <alignment vertical="center" wrapText="1"/>
    </xf>
    <xf numFmtId="1" fontId="4" fillId="0" borderId="92" xfId="3" applyNumberFormat="1" applyFont="1" applyFill="1" applyBorder="1" applyAlignment="1">
      <alignment vertical="center" wrapText="1"/>
    </xf>
    <xf numFmtId="1" fontId="4" fillId="0" borderId="183" xfId="3" applyNumberFormat="1" applyFont="1" applyFill="1" applyBorder="1" applyAlignment="1">
      <alignment vertical="center" wrapText="1"/>
    </xf>
    <xf numFmtId="1" fontId="3" fillId="0" borderId="57" xfId="1" applyNumberFormat="1" applyFont="1" applyFill="1" applyBorder="1" applyAlignment="1">
      <alignment horizontal="center"/>
    </xf>
    <xf numFmtId="1" fontId="3" fillId="0" borderId="42" xfId="1" applyNumberFormat="1" applyFont="1" applyFill="1" applyBorder="1" applyAlignment="1">
      <alignment horizontal="center" vertical="center"/>
    </xf>
    <xf numFmtId="49" fontId="4" fillId="0" borderId="92" xfId="1" applyNumberFormat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1" fontId="3" fillId="0" borderId="184" xfId="1" applyNumberFormat="1" applyFont="1" applyFill="1" applyBorder="1" applyAlignment="1">
      <alignment horizontal="center" vertical="center" wrapText="1"/>
    </xf>
    <xf numFmtId="1" fontId="3" fillId="0" borderId="5" xfId="4" applyNumberFormat="1" applyFont="1" applyFill="1" applyBorder="1" applyAlignment="1">
      <alignment horizontal="center" vertical="center"/>
    </xf>
    <xf numFmtId="1" fontId="3" fillId="0" borderId="6" xfId="4" applyNumberFormat="1" applyFont="1" applyFill="1" applyBorder="1" applyAlignment="1">
      <alignment horizontal="center" vertical="center"/>
    </xf>
    <xf numFmtId="1" fontId="3" fillId="0" borderId="14" xfId="4" applyNumberFormat="1" applyFont="1" applyFill="1" applyBorder="1" applyAlignment="1">
      <alignment horizontal="center" vertical="center"/>
    </xf>
    <xf numFmtId="1" fontId="3" fillId="0" borderId="63" xfId="4" applyNumberFormat="1" applyFont="1" applyFill="1" applyBorder="1" applyAlignment="1">
      <alignment horizontal="center" vertical="center"/>
    </xf>
    <xf numFmtId="1" fontId="3" fillId="0" borderId="60" xfId="4" applyNumberFormat="1" applyFont="1" applyFill="1" applyBorder="1" applyAlignment="1">
      <alignment horizontal="center" vertical="center"/>
    </xf>
    <xf numFmtId="1" fontId="4" fillId="0" borderId="185" xfId="1" applyNumberFormat="1" applyFont="1" applyFill="1" applyBorder="1" applyAlignment="1">
      <alignment horizontal="center" vertical="center"/>
    </xf>
    <xf numFmtId="1" fontId="3" fillId="0" borderId="1" xfId="3" applyNumberFormat="1" applyFont="1" applyFill="1" applyBorder="1" applyAlignment="1">
      <alignment horizontal="center" vertical="center" wrapText="1"/>
    </xf>
    <xf numFmtId="1" fontId="4" fillId="0" borderId="114" xfId="3" applyNumberFormat="1" applyFont="1" applyFill="1" applyBorder="1" applyAlignment="1">
      <alignment horizontal="center" vertical="center" wrapText="1"/>
    </xf>
    <xf numFmtId="1" fontId="4" fillId="0" borderId="108" xfId="3" applyNumberFormat="1" applyFont="1" applyFill="1" applyBorder="1" applyAlignment="1">
      <alignment horizontal="center" vertical="center" wrapText="1"/>
    </xf>
    <xf numFmtId="1" fontId="4" fillId="0" borderId="186" xfId="3" applyNumberFormat="1" applyFont="1" applyFill="1" applyBorder="1" applyAlignment="1">
      <alignment horizontal="center" vertical="center" wrapText="1"/>
    </xf>
    <xf numFmtId="1" fontId="4" fillId="0" borderId="74" xfId="3" applyNumberFormat="1" applyFont="1" applyFill="1" applyBorder="1" applyAlignment="1">
      <alignment horizontal="center" vertical="center" wrapText="1"/>
    </xf>
    <xf numFmtId="1" fontId="4" fillId="0" borderId="143" xfId="3" applyNumberFormat="1" applyFont="1" applyFill="1" applyBorder="1" applyAlignment="1">
      <alignment horizontal="center" vertical="center" wrapText="1"/>
    </xf>
    <xf numFmtId="1" fontId="4" fillId="0" borderId="187" xfId="3" applyNumberFormat="1" applyFont="1" applyFill="1" applyBorder="1" applyAlignment="1">
      <alignment horizontal="center" vertical="center" wrapText="1"/>
    </xf>
    <xf numFmtId="1" fontId="4" fillId="0" borderId="144" xfId="3" applyNumberFormat="1" applyFont="1" applyFill="1" applyBorder="1" applyAlignment="1">
      <alignment horizontal="center" vertical="center" wrapText="1"/>
    </xf>
    <xf numFmtId="1" fontId="3" fillId="0" borderId="10" xfId="3" applyNumberFormat="1" applyFont="1" applyFill="1" applyBorder="1" applyAlignment="1">
      <alignment horizontal="center" vertical="center" wrapText="1"/>
    </xf>
    <xf numFmtId="0" fontId="1" fillId="0" borderId="0" xfId="4" applyFont="1" applyFill="1" applyBorder="1" applyAlignment="1"/>
    <xf numFmtId="1" fontId="13" fillId="0" borderId="88" xfId="1" applyNumberFormat="1" applyFont="1" applyBorder="1" applyAlignment="1">
      <alignment horizontal="center" vertical="center"/>
    </xf>
    <xf numFmtId="1" fontId="14" fillId="0" borderId="46" xfId="3" applyNumberFormat="1" applyFont="1" applyFill="1" applyBorder="1" applyAlignment="1">
      <alignment horizontal="center" vertical="center" wrapText="1"/>
    </xf>
    <xf numFmtId="1" fontId="14" fillId="2" borderId="6" xfId="3" applyNumberFormat="1" applyFont="1" applyFill="1" applyBorder="1" applyAlignment="1">
      <alignment horizontal="center" vertical="center" wrapText="1"/>
    </xf>
    <xf numFmtId="1" fontId="14" fillId="2" borderId="14" xfId="3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wrapText="1"/>
    </xf>
    <xf numFmtId="49" fontId="3" fillId="0" borderId="111" xfId="1" applyNumberFormat="1" applyFont="1" applyFill="1" applyBorder="1" applyAlignment="1">
      <alignment horizontal="left" vertical="top"/>
    </xf>
    <xf numFmtId="1" fontId="1" fillId="0" borderId="188" xfId="1" applyNumberFormat="1" applyFont="1" applyBorder="1" applyAlignment="1">
      <alignment horizontal="center" vertical="center"/>
    </xf>
    <xf numFmtId="49" fontId="4" fillId="0" borderId="14" xfId="1" applyNumberFormat="1" applyFont="1" applyFill="1" applyBorder="1" applyAlignment="1">
      <alignment horizontal="center"/>
    </xf>
    <xf numFmtId="49" fontId="3" fillId="0" borderId="14" xfId="1" applyNumberFormat="1" applyFont="1" applyFill="1" applyBorder="1" applyAlignment="1">
      <alignment horizontal="center"/>
    </xf>
    <xf numFmtId="49" fontId="3" fillId="0" borderId="30" xfId="1" applyNumberFormat="1" applyFont="1" applyFill="1" applyBorder="1" applyAlignment="1">
      <alignment horizontal="center"/>
    </xf>
    <xf numFmtId="2" fontId="1" fillId="0" borderId="99" xfId="1" applyNumberFormat="1" applyFont="1" applyBorder="1" applyAlignment="1">
      <alignment horizontal="center" vertical="center"/>
    </xf>
    <xf numFmtId="49" fontId="1" fillId="0" borderId="71" xfId="1" applyNumberFormat="1" applyFont="1" applyBorder="1" applyAlignment="1">
      <alignment horizontal="center" vertical="center"/>
    </xf>
    <xf numFmtId="1" fontId="3" fillId="2" borderId="189" xfId="3" applyNumberFormat="1" applyFont="1" applyFill="1" applyBorder="1" applyAlignment="1">
      <alignment horizontal="center" vertical="center" wrapText="1"/>
    </xf>
    <xf numFmtId="1" fontId="3" fillId="0" borderId="190" xfId="3" applyNumberFormat="1" applyFont="1" applyFill="1" applyBorder="1" applyAlignment="1">
      <alignment horizontal="center" vertical="center" wrapText="1"/>
    </xf>
    <xf numFmtId="1" fontId="3" fillId="0" borderId="191" xfId="3" applyNumberFormat="1" applyFont="1" applyFill="1" applyBorder="1" applyAlignment="1">
      <alignment horizontal="center" vertical="center" wrapText="1"/>
    </xf>
    <xf numFmtId="1" fontId="3" fillId="0" borderId="192" xfId="3" applyNumberFormat="1" applyFont="1" applyFill="1" applyBorder="1" applyAlignment="1">
      <alignment horizontal="center" vertical="center" wrapText="1"/>
    </xf>
    <xf numFmtId="1" fontId="4" fillId="0" borderId="192" xfId="3" applyNumberFormat="1" applyFont="1" applyFill="1" applyBorder="1" applyAlignment="1">
      <alignment horizontal="center" vertical="center" wrapText="1"/>
    </xf>
    <xf numFmtId="1" fontId="4" fillId="0" borderId="193" xfId="3" applyNumberFormat="1" applyFont="1" applyFill="1" applyBorder="1" applyAlignment="1">
      <alignment horizontal="center" vertical="center" wrapText="1"/>
    </xf>
    <xf numFmtId="1" fontId="4" fillId="0" borderId="194" xfId="3" applyNumberFormat="1" applyFont="1" applyFill="1" applyBorder="1" applyAlignment="1">
      <alignment horizontal="center" vertical="center" wrapText="1"/>
    </xf>
    <xf numFmtId="1" fontId="3" fillId="0" borderId="194" xfId="3" applyNumberFormat="1" applyFont="1" applyFill="1" applyBorder="1" applyAlignment="1">
      <alignment horizontal="center" vertical="center" wrapText="1"/>
    </xf>
    <xf numFmtId="1" fontId="4" fillId="0" borderId="195" xfId="3" applyNumberFormat="1" applyFont="1" applyFill="1" applyBorder="1" applyAlignment="1">
      <alignment horizontal="center" vertical="center" wrapText="1"/>
    </xf>
    <xf numFmtId="1" fontId="3" fillId="0" borderId="193" xfId="3" applyNumberFormat="1" applyFont="1" applyFill="1" applyBorder="1" applyAlignment="1">
      <alignment horizontal="center" vertical="center" wrapText="1"/>
    </xf>
    <xf numFmtId="1" fontId="3" fillId="0" borderId="196" xfId="3" applyNumberFormat="1" applyFont="1" applyFill="1" applyBorder="1" applyAlignment="1">
      <alignment horizontal="center" vertical="center" wrapText="1"/>
    </xf>
    <xf numFmtId="1" fontId="3" fillId="0" borderId="33" xfId="3" applyNumberFormat="1" applyFont="1" applyFill="1" applyBorder="1" applyAlignment="1">
      <alignment horizontal="center" vertical="center" wrapText="1"/>
    </xf>
    <xf numFmtId="1" fontId="3" fillId="2" borderId="164" xfId="3" applyNumberFormat="1" applyFont="1" applyFill="1" applyBorder="1" applyAlignment="1">
      <alignment horizontal="center" vertical="center" wrapText="1"/>
    </xf>
    <xf numFmtId="1" fontId="3" fillId="0" borderId="197" xfId="3" applyNumberFormat="1" applyFont="1" applyFill="1" applyBorder="1" applyAlignment="1">
      <alignment horizontal="center" vertical="center" wrapText="1"/>
    </xf>
    <xf numFmtId="1" fontId="3" fillId="0" borderId="135" xfId="3" applyNumberFormat="1" applyFont="1" applyFill="1" applyBorder="1" applyAlignment="1">
      <alignment horizontal="center" vertical="center" wrapText="1"/>
    </xf>
    <xf numFmtId="1" fontId="4" fillId="0" borderId="135" xfId="3" applyNumberFormat="1" applyFont="1" applyFill="1" applyBorder="1" applyAlignment="1">
      <alignment horizontal="center" vertical="center" wrapText="1"/>
    </xf>
    <xf numFmtId="1" fontId="4" fillId="0" borderId="164" xfId="3" applyNumberFormat="1" applyFont="1" applyFill="1" applyBorder="1" applyAlignment="1">
      <alignment horizontal="center" vertical="center" wrapText="1"/>
    </xf>
    <xf numFmtId="1" fontId="3" fillId="0" borderId="198" xfId="3" applyNumberFormat="1" applyFont="1" applyFill="1" applyBorder="1" applyAlignment="1">
      <alignment horizontal="center" vertical="center" wrapText="1"/>
    </xf>
    <xf numFmtId="1" fontId="3" fillId="2" borderId="62" xfId="3" applyNumberFormat="1" applyFont="1" applyFill="1" applyBorder="1" applyAlignment="1">
      <alignment horizontal="center" vertical="center" wrapText="1"/>
    </xf>
    <xf numFmtId="1" fontId="3" fillId="0" borderId="199" xfId="3" applyNumberFormat="1" applyFont="1" applyFill="1" applyBorder="1" applyAlignment="1">
      <alignment horizontal="center" vertical="center" wrapText="1"/>
    </xf>
    <xf numFmtId="49" fontId="3" fillId="0" borderId="1" xfId="1" quotePrefix="1" applyNumberFormat="1" applyFont="1" applyFill="1" applyBorder="1" applyAlignment="1">
      <alignment horizontal="center"/>
    </xf>
    <xf numFmtId="49" fontId="4" fillId="0" borderId="42" xfId="1" applyNumberFormat="1" applyFont="1" applyFill="1" applyBorder="1" applyAlignment="1">
      <alignment horizontal="center"/>
    </xf>
    <xf numFmtId="49" fontId="3" fillId="0" borderId="2" xfId="1" quotePrefix="1" applyNumberFormat="1" applyFont="1" applyFill="1" applyBorder="1" applyAlignment="1">
      <alignment horizontal="right"/>
    </xf>
    <xf numFmtId="1" fontId="1" fillId="0" borderId="143" xfId="1" applyNumberFormat="1" applyFont="1" applyBorder="1" applyAlignment="1">
      <alignment horizontal="center" vertical="center"/>
    </xf>
    <xf numFmtId="49" fontId="4" fillId="0" borderId="200" xfId="1" applyNumberFormat="1" applyFont="1" applyFill="1" applyBorder="1" applyAlignment="1">
      <alignment horizontal="right"/>
    </xf>
    <xf numFmtId="1" fontId="6" fillId="0" borderId="131" xfId="1" applyNumberFormat="1" applyFont="1" applyBorder="1" applyAlignment="1">
      <alignment horizontal="center" vertical="center"/>
    </xf>
    <xf numFmtId="1" fontId="6" fillId="0" borderId="139" xfId="1" applyNumberFormat="1" applyFont="1" applyBorder="1" applyAlignment="1">
      <alignment horizontal="center" vertical="center"/>
    </xf>
    <xf numFmtId="1" fontId="4" fillId="0" borderId="78" xfId="1" applyNumberFormat="1" applyFont="1" applyFill="1" applyBorder="1" applyAlignment="1">
      <alignment horizontal="center"/>
    </xf>
    <xf numFmtId="0" fontId="4" fillId="0" borderId="78" xfId="1" applyFont="1" applyFill="1" applyBorder="1" applyAlignment="1">
      <alignment horizontal="left" vertical="center"/>
    </xf>
    <xf numFmtId="49" fontId="4" fillId="0" borderId="78" xfId="1" applyNumberFormat="1" applyFont="1" applyFill="1" applyBorder="1" applyAlignment="1">
      <alignment horizontal="right"/>
    </xf>
    <xf numFmtId="1" fontId="3" fillId="0" borderId="78" xfId="3" applyNumberFormat="1" applyFont="1" applyFill="1" applyBorder="1" applyAlignment="1">
      <alignment vertical="center" wrapText="1"/>
    </xf>
    <xf numFmtId="1" fontId="4" fillId="0" borderId="78" xfId="3" applyNumberFormat="1" applyFont="1" applyFill="1" applyBorder="1" applyAlignment="1">
      <alignment vertical="center" wrapText="1"/>
    </xf>
    <xf numFmtId="1" fontId="3" fillId="0" borderId="85" xfId="3" applyNumberFormat="1" applyFont="1" applyFill="1" applyBorder="1" applyAlignment="1">
      <alignment vertical="center" wrapText="1"/>
    </xf>
    <xf numFmtId="1" fontId="4" fillId="0" borderId="85" xfId="3" applyNumberFormat="1" applyFont="1" applyFill="1" applyBorder="1" applyAlignment="1">
      <alignment vertical="center" wrapText="1"/>
    </xf>
    <xf numFmtId="1" fontId="4" fillId="0" borderId="86" xfId="3" applyNumberFormat="1" applyFont="1" applyFill="1" applyBorder="1" applyAlignment="1">
      <alignment vertical="center" wrapText="1"/>
    </xf>
    <xf numFmtId="1" fontId="4" fillId="0" borderId="124" xfId="3" applyNumberFormat="1" applyFont="1" applyFill="1" applyBorder="1" applyAlignment="1">
      <alignment vertical="center" wrapText="1"/>
    </xf>
    <xf numFmtId="1" fontId="4" fillId="6" borderId="8" xfId="1" applyNumberFormat="1" applyFont="1" applyFill="1" applyBorder="1" applyAlignment="1">
      <alignment horizontal="center"/>
    </xf>
    <xf numFmtId="49" fontId="4" fillId="6" borderId="1" xfId="1" applyNumberFormat="1" applyFont="1" applyFill="1" applyBorder="1" applyAlignment="1">
      <alignment horizontal="right"/>
    </xf>
    <xf numFmtId="1" fontId="4" fillId="6" borderId="2" xfId="1" applyNumberFormat="1" applyFont="1" applyFill="1" applyBorder="1" applyAlignment="1">
      <alignment horizontal="center" vertical="center"/>
    </xf>
    <xf numFmtId="1" fontId="4" fillId="6" borderId="2" xfId="3" applyNumberFormat="1" applyFont="1" applyFill="1" applyBorder="1" applyAlignment="1">
      <alignment horizontal="center" vertical="center" wrapText="1"/>
    </xf>
    <xf numFmtId="1" fontId="4" fillId="6" borderId="24" xfId="3" applyNumberFormat="1" applyFont="1" applyFill="1" applyBorder="1" applyAlignment="1">
      <alignment horizontal="center" vertical="center" wrapText="1"/>
    </xf>
    <xf numFmtId="1" fontId="4" fillId="6" borderId="7" xfId="3" applyNumberFormat="1" applyFont="1" applyFill="1" applyBorder="1" applyAlignment="1">
      <alignment horizontal="center" vertical="center" wrapText="1"/>
    </xf>
    <xf numFmtId="0" fontId="4" fillId="6" borderId="0" xfId="4" applyFont="1" applyFill="1"/>
    <xf numFmtId="2" fontId="4" fillId="0" borderId="26" xfId="3" applyNumberFormat="1" applyFont="1" applyFill="1" applyBorder="1" applyAlignment="1">
      <alignment horizontal="center" vertical="center" wrapText="1"/>
    </xf>
    <xf numFmtId="2" fontId="1" fillId="0" borderId="108" xfId="1" applyNumberFormat="1" applyFont="1" applyBorder="1" applyAlignment="1">
      <alignment horizontal="center" vertical="center"/>
    </xf>
    <xf numFmtId="2" fontId="6" fillId="0" borderId="108" xfId="1" applyNumberFormat="1" applyFont="1" applyBorder="1" applyAlignment="1">
      <alignment horizontal="center" vertical="center"/>
    </xf>
    <xf numFmtId="2" fontId="6" fillId="0" borderId="97" xfId="1" applyNumberFormat="1" applyFont="1" applyBorder="1" applyAlignment="1">
      <alignment horizontal="center" vertical="center"/>
    </xf>
    <xf numFmtId="2" fontId="6" fillId="0" borderId="138" xfId="1" applyNumberFormat="1" applyFont="1" applyBorder="1" applyAlignment="1">
      <alignment horizontal="center" vertical="center"/>
    </xf>
    <xf numFmtId="2" fontId="1" fillId="6" borderId="71" xfId="1" applyNumberFormat="1" applyFont="1" applyFill="1" applyBorder="1" applyAlignment="1">
      <alignment horizontal="center" vertical="center"/>
    </xf>
    <xf numFmtId="1" fontId="3" fillId="0" borderId="201" xfId="3" applyNumberFormat="1" applyFont="1" applyFill="1" applyBorder="1" applyAlignment="1">
      <alignment horizontal="center" vertical="center" wrapText="1"/>
    </xf>
    <xf numFmtId="1" fontId="3" fillId="2" borderId="202" xfId="3" applyNumberFormat="1" applyFont="1" applyFill="1" applyBorder="1" applyAlignment="1">
      <alignment horizontal="center" vertical="center" wrapText="1"/>
    </xf>
    <xf numFmtId="1" fontId="3" fillId="0" borderId="181" xfId="3" applyNumberFormat="1" applyFont="1" applyFill="1" applyBorder="1" applyAlignment="1">
      <alignment horizontal="center" vertical="center" wrapText="1"/>
    </xf>
    <xf numFmtId="1" fontId="3" fillId="2" borderId="203" xfId="3" applyNumberFormat="1" applyFont="1" applyFill="1" applyBorder="1" applyAlignment="1">
      <alignment horizontal="center" vertical="center" wrapText="1"/>
    </xf>
    <xf numFmtId="49" fontId="16" fillId="0" borderId="6" xfId="1" applyNumberFormat="1" applyFont="1" applyFill="1" applyBorder="1" applyAlignment="1">
      <alignment horizontal="right"/>
    </xf>
    <xf numFmtId="1" fontId="4" fillId="0" borderId="204" xfId="1" applyNumberFormat="1" applyFont="1" applyFill="1" applyBorder="1" applyAlignment="1">
      <alignment horizontal="center" vertical="center"/>
    </xf>
    <xf numFmtId="2" fontId="4" fillId="0" borderId="204" xfId="3" applyNumberFormat="1" applyFont="1" applyFill="1" applyBorder="1" applyAlignment="1">
      <alignment horizontal="center" vertical="center" wrapText="1"/>
    </xf>
    <xf numFmtId="2" fontId="1" fillId="6" borderId="99" xfId="1" applyNumberFormat="1" applyFont="1" applyFill="1" applyBorder="1" applyAlignment="1">
      <alignment horizontal="center" vertical="center"/>
    </xf>
    <xf numFmtId="2" fontId="1" fillId="6" borderId="107" xfId="1" applyNumberFormat="1" applyFont="1" applyFill="1" applyBorder="1" applyAlignment="1">
      <alignment horizontal="center" vertical="center"/>
    </xf>
    <xf numFmtId="1" fontId="3" fillId="6" borderId="115" xfId="3" applyNumberFormat="1" applyFont="1" applyFill="1" applyBorder="1" applyAlignment="1">
      <alignment horizontal="center" vertical="center" wrapText="1"/>
    </xf>
    <xf numFmtId="0" fontId="7" fillId="4" borderId="205" xfId="0" applyFont="1" applyFill="1" applyBorder="1" applyAlignment="1">
      <alignment horizontal="center" vertical="center"/>
    </xf>
    <xf numFmtId="1" fontId="3" fillId="0" borderId="200" xfId="3" applyNumberFormat="1" applyFont="1" applyFill="1" applyBorder="1" applyAlignment="1">
      <alignment horizontal="center" vertical="center" wrapText="1"/>
    </xf>
    <xf numFmtId="0" fontId="7" fillId="4" borderId="199" xfId="0" applyFont="1" applyFill="1" applyBorder="1" applyAlignment="1">
      <alignment horizontal="center" vertical="center"/>
    </xf>
    <xf numFmtId="0" fontId="6" fillId="0" borderId="206" xfId="1" applyBorder="1"/>
    <xf numFmtId="0" fontId="7" fillId="4" borderId="149" xfId="0" applyFont="1" applyFill="1" applyBorder="1" applyAlignment="1">
      <alignment horizontal="center" vertical="center"/>
    </xf>
    <xf numFmtId="0" fontId="3" fillId="5" borderId="149" xfId="4" applyFont="1" applyFill="1" applyBorder="1" applyAlignment="1">
      <alignment horizontal="center" vertical="center"/>
    </xf>
    <xf numFmtId="0" fontId="3" fillId="5" borderId="207" xfId="4" applyFont="1" applyFill="1" applyBorder="1" applyAlignment="1">
      <alignment horizontal="center" vertical="center"/>
    </xf>
    <xf numFmtId="2" fontId="1" fillId="6" borderId="108" xfId="1" applyNumberFormat="1" applyFont="1" applyFill="1" applyBorder="1" applyAlignment="1">
      <alignment horizontal="center" vertical="center"/>
    </xf>
    <xf numFmtId="2" fontId="3" fillId="0" borderId="160" xfId="3" applyNumberFormat="1" applyFont="1" applyFill="1" applyBorder="1" applyAlignment="1">
      <alignment horizontal="center" vertical="center" wrapText="1"/>
    </xf>
    <xf numFmtId="2" fontId="3" fillId="6" borderId="160" xfId="3" applyNumberFormat="1" applyFont="1" applyFill="1" applyBorder="1" applyAlignment="1">
      <alignment horizontal="center" vertical="center" wrapText="1"/>
    </xf>
    <xf numFmtId="2" fontId="1" fillId="0" borderId="153" xfId="1" applyNumberFormat="1" applyFont="1" applyBorder="1" applyAlignment="1">
      <alignment horizontal="center" vertical="center"/>
    </xf>
    <xf numFmtId="2" fontId="1" fillId="6" borderId="153" xfId="1" applyNumberFormat="1" applyFont="1" applyFill="1" applyBorder="1" applyAlignment="1">
      <alignment horizontal="center" vertical="center"/>
    </xf>
    <xf numFmtId="2" fontId="1" fillId="0" borderId="120" xfId="1" applyNumberFormat="1" applyFont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/>
    </xf>
    <xf numFmtId="1" fontId="4" fillId="0" borderId="208" xfId="1" applyNumberFormat="1" applyFont="1" applyFill="1" applyBorder="1" applyAlignment="1">
      <alignment horizontal="center"/>
    </xf>
    <xf numFmtId="49" fontId="4" fillId="0" borderId="11" xfId="1" applyNumberFormat="1" applyFont="1" applyFill="1" applyBorder="1" applyAlignment="1">
      <alignment horizontal="center"/>
    </xf>
    <xf numFmtId="1" fontId="4" fillId="0" borderId="145" xfId="3" applyNumberFormat="1" applyFont="1" applyFill="1" applyBorder="1" applyAlignment="1">
      <alignment horizontal="center" vertical="center" wrapText="1"/>
    </xf>
    <xf numFmtId="1" fontId="4" fillId="0" borderId="147" xfId="3" applyNumberFormat="1" applyFont="1" applyFill="1" applyBorder="1" applyAlignment="1">
      <alignment horizontal="center" vertical="center" wrapText="1"/>
    </xf>
    <xf numFmtId="1" fontId="4" fillId="0" borderId="125" xfId="3" applyNumberFormat="1" applyFont="1" applyFill="1" applyBorder="1" applyAlignment="1">
      <alignment horizontal="center" vertical="center" wrapText="1"/>
    </xf>
    <xf numFmtId="1" fontId="4" fillId="0" borderId="148" xfId="3" applyNumberFormat="1" applyFont="1" applyFill="1" applyBorder="1" applyAlignment="1">
      <alignment horizontal="center" vertical="center" wrapText="1"/>
    </xf>
    <xf numFmtId="1" fontId="3" fillId="0" borderId="209" xfId="3" applyNumberFormat="1" applyFont="1" applyFill="1" applyBorder="1" applyAlignment="1">
      <alignment horizontal="center" vertical="center" wrapText="1"/>
    </xf>
    <xf numFmtId="1" fontId="3" fillId="0" borderId="74" xfId="3" applyNumberFormat="1" applyFont="1" applyFill="1" applyBorder="1" applyAlignment="1">
      <alignment horizontal="center" vertical="center" wrapText="1"/>
    </xf>
    <xf numFmtId="1" fontId="3" fillId="0" borderId="31" xfId="3" applyNumberFormat="1" applyFont="1" applyFill="1" applyBorder="1" applyAlignment="1">
      <alignment horizontal="center" vertical="center" wrapText="1"/>
    </xf>
    <xf numFmtId="1" fontId="1" fillId="6" borderId="107" xfId="1" applyNumberFormat="1" applyFont="1" applyFill="1" applyBorder="1" applyAlignment="1">
      <alignment horizontal="center" vertical="center"/>
    </xf>
    <xf numFmtId="1" fontId="4" fillId="0" borderId="68" xfId="1" applyNumberFormat="1" applyFont="1" applyFill="1" applyBorder="1" applyAlignment="1">
      <alignment horizontal="center" vertical="center"/>
    </xf>
    <xf numFmtId="1" fontId="3" fillId="3" borderId="210" xfId="3" applyNumberFormat="1" applyFont="1" applyFill="1" applyBorder="1" applyAlignment="1">
      <alignment vertical="center" wrapText="1"/>
    </xf>
    <xf numFmtId="1" fontId="3" fillId="3" borderId="14" xfId="3" applyNumberFormat="1" applyFont="1" applyFill="1" applyBorder="1" applyAlignment="1">
      <alignment vertical="center" wrapText="1"/>
    </xf>
    <xf numFmtId="1" fontId="1" fillId="6" borderId="78" xfId="1" applyNumberFormat="1" applyFont="1" applyFill="1" applyBorder="1" applyAlignment="1">
      <alignment horizontal="center" vertical="center"/>
    </xf>
    <xf numFmtId="0" fontId="15" fillId="0" borderId="0" xfId="4" applyFont="1" applyFill="1"/>
    <xf numFmtId="1" fontId="15" fillId="0" borderId="0" xfId="4" applyNumberFormat="1" applyFont="1" applyFill="1" applyBorder="1" applyAlignment="1"/>
    <xf numFmtId="1" fontId="3" fillId="0" borderId="211" xfId="3" applyNumberFormat="1" applyFont="1" applyFill="1" applyBorder="1" applyAlignment="1">
      <alignment horizontal="center" vertical="center" wrapText="1"/>
    </xf>
    <xf numFmtId="1" fontId="3" fillId="6" borderId="207" xfId="3" applyNumberFormat="1" applyFont="1" applyFill="1" applyBorder="1" applyAlignment="1">
      <alignment horizontal="center" vertical="center" wrapText="1"/>
    </xf>
    <xf numFmtId="1" fontId="3" fillId="0" borderId="207" xfId="3" applyNumberFormat="1" applyFont="1" applyFill="1" applyBorder="1" applyAlignment="1">
      <alignment horizontal="center" vertical="center" wrapText="1"/>
    </xf>
    <xf numFmtId="1" fontId="3" fillId="0" borderId="212" xfId="3" applyNumberFormat="1" applyFont="1" applyFill="1" applyBorder="1" applyAlignment="1">
      <alignment horizontal="center" vertical="center" wrapText="1"/>
    </xf>
    <xf numFmtId="2" fontId="3" fillId="0" borderId="24" xfId="3" applyNumberFormat="1" applyFont="1" applyFill="1" applyBorder="1" applyAlignment="1">
      <alignment horizontal="center" vertical="center" wrapText="1"/>
    </xf>
    <xf numFmtId="2" fontId="3" fillId="0" borderId="7" xfId="3" applyNumberFormat="1" applyFont="1" applyFill="1" applyBorder="1" applyAlignment="1">
      <alignment horizontal="center" vertical="center" wrapText="1"/>
    </xf>
    <xf numFmtId="2" fontId="3" fillId="0" borderId="47" xfId="3" applyNumberFormat="1" applyFont="1" applyFill="1" applyBorder="1" applyAlignment="1">
      <alignment horizontal="center" vertical="center" wrapText="1"/>
    </xf>
    <xf numFmtId="2" fontId="3" fillId="0" borderId="213" xfId="3" applyNumberFormat="1" applyFont="1" applyFill="1" applyBorder="1" applyAlignment="1">
      <alignment horizontal="center" vertical="center" wrapText="1"/>
    </xf>
    <xf numFmtId="2" fontId="3" fillId="2" borderId="49" xfId="3" applyNumberFormat="1" applyFont="1" applyFill="1" applyBorder="1" applyAlignment="1">
      <alignment horizontal="center" vertical="center" wrapText="1"/>
    </xf>
    <xf numFmtId="2" fontId="3" fillId="2" borderId="78" xfId="3" applyNumberFormat="1" applyFont="1" applyFill="1" applyBorder="1" applyAlignment="1">
      <alignment horizontal="center" vertical="center" wrapText="1"/>
    </xf>
    <xf numFmtId="2" fontId="3" fillId="2" borderId="85" xfId="3" applyNumberFormat="1" applyFont="1" applyFill="1" applyBorder="1" applyAlignment="1">
      <alignment horizontal="center" vertical="center" wrapText="1"/>
    </xf>
    <xf numFmtId="2" fontId="3" fillId="0" borderId="78" xfId="3" applyNumberFormat="1" applyFont="1" applyFill="1" applyBorder="1" applyAlignment="1">
      <alignment horizontal="center" vertical="center" wrapText="1"/>
    </xf>
    <xf numFmtId="2" fontId="3" fillId="0" borderId="85" xfId="3" applyNumberFormat="1" applyFont="1" applyFill="1" applyBorder="1" applyAlignment="1">
      <alignment horizontal="center" vertical="center" wrapText="1"/>
    </xf>
    <xf numFmtId="2" fontId="3" fillId="0" borderId="48" xfId="3" applyNumberFormat="1" applyFont="1" applyFill="1" applyBorder="1" applyAlignment="1">
      <alignment horizontal="center" vertical="center" wrapText="1"/>
    </xf>
    <xf numFmtId="2" fontId="3" fillId="0" borderId="214" xfId="3" applyNumberFormat="1" applyFont="1" applyFill="1" applyBorder="1" applyAlignment="1">
      <alignment horizontal="center" vertical="center" wrapText="1"/>
    </xf>
    <xf numFmtId="2" fontId="3" fillId="2" borderId="112" xfId="3" applyNumberFormat="1" applyFont="1" applyFill="1" applyBorder="1" applyAlignment="1">
      <alignment horizontal="center" vertical="center" wrapText="1"/>
    </xf>
    <xf numFmtId="2" fontId="3" fillId="2" borderId="38" xfId="3" applyNumberFormat="1" applyFont="1" applyFill="1" applyBorder="1" applyAlignment="1">
      <alignment horizontal="center" vertical="center" wrapText="1"/>
    </xf>
    <xf numFmtId="2" fontId="3" fillId="2" borderId="95" xfId="3" applyNumberFormat="1" applyFont="1" applyFill="1" applyBorder="1" applyAlignment="1">
      <alignment horizontal="center" vertical="center" wrapText="1"/>
    </xf>
    <xf numFmtId="2" fontId="3" fillId="0" borderId="175" xfId="3" applyNumberFormat="1" applyFont="1" applyFill="1" applyBorder="1" applyAlignment="1">
      <alignment horizontal="center" vertical="center" wrapText="1"/>
    </xf>
    <xf numFmtId="2" fontId="3" fillId="0" borderId="4" xfId="3" applyNumberFormat="1" applyFont="1" applyFill="1" applyBorder="1" applyAlignment="1">
      <alignment horizontal="center" vertical="center" wrapText="1"/>
    </xf>
    <xf numFmtId="2" fontId="1" fillId="0" borderId="215" xfId="1" applyNumberFormat="1" applyFont="1" applyBorder="1" applyAlignment="1">
      <alignment horizontal="center" vertical="center"/>
    </xf>
    <xf numFmtId="2" fontId="1" fillId="0" borderId="151" xfId="1" applyNumberFormat="1" applyFont="1" applyBorder="1" applyAlignment="1">
      <alignment horizontal="center" vertical="center"/>
    </xf>
    <xf numFmtId="2" fontId="1" fillId="6" borderId="215" xfId="1" applyNumberFormat="1" applyFont="1" applyFill="1" applyBorder="1" applyAlignment="1">
      <alignment horizontal="center" vertical="center"/>
    </xf>
    <xf numFmtId="2" fontId="1" fillId="6" borderId="151" xfId="1" applyNumberFormat="1" applyFont="1" applyFill="1" applyBorder="1" applyAlignment="1">
      <alignment horizontal="center" vertical="center"/>
    </xf>
    <xf numFmtId="2" fontId="1" fillId="0" borderId="216" xfId="1" applyNumberFormat="1" applyFont="1" applyBorder="1" applyAlignment="1">
      <alignment horizontal="center" vertical="center"/>
    </xf>
    <xf numFmtId="2" fontId="1" fillId="0" borderId="121" xfId="1" applyNumberFormat="1" applyFont="1" applyBorder="1" applyAlignment="1">
      <alignment horizontal="center" vertical="center"/>
    </xf>
    <xf numFmtId="2" fontId="1" fillId="0" borderId="109" xfId="1" applyNumberFormat="1" applyFont="1" applyBorder="1" applyAlignment="1">
      <alignment horizontal="center" vertical="center"/>
    </xf>
    <xf numFmtId="2" fontId="1" fillId="0" borderId="85" xfId="1" applyNumberFormat="1" applyFont="1" applyBorder="1" applyAlignment="1">
      <alignment horizontal="center" vertical="center"/>
    </xf>
    <xf numFmtId="2" fontId="3" fillId="6" borderId="24" xfId="3" applyNumberFormat="1" applyFont="1" applyFill="1" applyBorder="1" applyAlignment="1">
      <alignment horizontal="center" vertical="center" wrapText="1"/>
    </xf>
    <xf numFmtId="2" fontId="3" fillId="6" borderId="7" xfId="3" applyNumberFormat="1" applyFont="1" applyFill="1" applyBorder="1" applyAlignment="1">
      <alignment horizontal="center" vertical="center" wrapText="1"/>
    </xf>
    <xf numFmtId="2" fontId="13" fillId="0" borderId="109" xfId="1" applyNumberFormat="1" applyFont="1" applyBorder="1" applyAlignment="1">
      <alignment horizontal="center" vertical="center"/>
    </xf>
    <xf numFmtId="2" fontId="13" fillId="0" borderId="71" xfId="1" applyNumberFormat="1" applyFont="1" applyBorder="1" applyAlignment="1">
      <alignment horizontal="center" vertical="center"/>
    </xf>
    <xf numFmtId="2" fontId="13" fillId="0" borderId="85" xfId="1" applyNumberFormat="1" applyFont="1" applyBorder="1" applyAlignment="1">
      <alignment horizontal="center" vertical="center"/>
    </xf>
    <xf numFmtId="0" fontId="0" fillId="0" borderId="0" xfId="4" applyFont="1"/>
    <xf numFmtId="0" fontId="4" fillId="0" borderId="0" xfId="2" applyFont="1"/>
    <xf numFmtId="0" fontId="4" fillId="0" borderId="0" xfId="4" applyFont="1"/>
    <xf numFmtId="0" fontId="4" fillId="0" borderId="0" xfId="2" applyFont="1" applyAlignment="1">
      <alignment horizontal="left"/>
    </xf>
    <xf numFmtId="0" fontId="3" fillId="0" borderId="0" xfId="4" applyFont="1" applyAlignment="1">
      <alignment horizontal="center"/>
    </xf>
    <xf numFmtId="0" fontId="0" fillId="0" borderId="0" xfId="4" applyFont="1" applyAlignment="1">
      <alignment horizontal="center"/>
    </xf>
    <xf numFmtId="0" fontId="1" fillId="0" borderId="0" xfId="4" applyFont="1" applyAlignment="1">
      <alignment horizontal="center"/>
    </xf>
    <xf numFmtId="1" fontId="0" fillId="0" borderId="0" xfId="4" applyNumberFormat="1" applyFont="1" applyAlignment="1">
      <alignment horizontal="center"/>
    </xf>
    <xf numFmtId="1" fontId="2" fillId="0" borderId="0" xfId="4" applyNumberFormat="1" applyFont="1"/>
    <xf numFmtId="1" fontId="4" fillId="0" borderId="16" xfId="1" applyNumberFormat="1" applyFont="1" applyBorder="1" applyAlignment="1">
      <alignment horizontal="center"/>
    </xf>
    <xf numFmtId="3" fontId="3" fillId="0" borderId="80" xfId="3" applyNumberFormat="1" applyFont="1" applyBorder="1" applyAlignment="1">
      <alignment horizontal="center" vertical="center" wrapText="1"/>
    </xf>
    <xf numFmtId="3" fontId="3" fillId="0" borderId="84" xfId="3" applyNumberFormat="1" applyFont="1" applyBorder="1" applyAlignment="1">
      <alignment horizontal="center" vertical="center" wrapText="1"/>
    </xf>
    <xf numFmtId="3" fontId="3" fillId="2" borderId="24" xfId="3" applyNumberFormat="1" applyFont="1" applyFill="1" applyBorder="1" applyAlignment="1">
      <alignment horizontal="center" vertical="center" wrapText="1"/>
    </xf>
    <xf numFmtId="3" fontId="3" fillId="2" borderId="55" xfId="3" applyNumberFormat="1" applyFont="1" applyFill="1" applyBorder="1" applyAlignment="1">
      <alignment horizontal="center" vertical="center" wrapText="1"/>
    </xf>
    <xf numFmtId="1" fontId="4" fillId="0" borderId="8" xfId="1" applyNumberFormat="1" applyFont="1" applyBorder="1" applyAlignment="1">
      <alignment horizontal="center"/>
    </xf>
    <xf numFmtId="3" fontId="3" fillId="0" borderId="24" xfId="3" applyNumberFormat="1" applyFont="1" applyBorder="1" applyAlignment="1">
      <alignment horizontal="center" vertical="center" wrapText="1"/>
    </xf>
    <xf numFmtId="3" fontId="3" fillId="0" borderId="55" xfId="3" applyNumberFormat="1" applyFont="1" applyBorder="1" applyAlignment="1">
      <alignment horizontal="center" vertical="center" wrapText="1"/>
    </xf>
    <xf numFmtId="3" fontId="3" fillId="0" borderId="1" xfId="4" applyNumberFormat="1" applyFont="1" applyBorder="1" applyAlignment="1">
      <alignment horizontal="center" vertical="center"/>
    </xf>
    <xf numFmtId="3" fontId="3" fillId="0" borderId="4" xfId="4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right"/>
    </xf>
    <xf numFmtId="3" fontId="4" fillId="0" borderId="2" xfId="3" applyNumberFormat="1" applyFont="1" applyBorder="1" applyAlignment="1">
      <alignment horizontal="center" vertical="center" wrapText="1"/>
    </xf>
    <xf numFmtId="3" fontId="4" fillId="0" borderId="1" xfId="4" applyNumberFormat="1" applyFont="1" applyBorder="1" applyAlignment="1">
      <alignment horizontal="center" vertical="center"/>
    </xf>
    <xf numFmtId="3" fontId="4" fillId="0" borderId="2" xfId="4" applyNumberFormat="1" applyFont="1" applyBorder="1" applyAlignment="1">
      <alignment horizontal="center" vertical="center"/>
    </xf>
    <xf numFmtId="3" fontId="4" fillId="0" borderId="4" xfId="4" applyNumberFormat="1" applyFont="1" applyBorder="1" applyAlignment="1">
      <alignment horizontal="center" vertical="center"/>
    </xf>
    <xf numFmtId="0" fontId="3" fillId="0" borderId="78" xfId="4" applyFont="1" applyBorder="1" applyAlignment="1">
      <alignment horizontal="center" vertical="center"/>
    </xf>
    <xf numFmtId="3" fontId="3" fillId="0" borderId="24" xfId="4" applyNumberFormat="1" applyFont="1" applyBorder="1" applyAlignment="1">
      <alignment horizontal="center" vertical="center"/>
    </xf>
    <xf numFmtId="3" fontId="3" fillId="0" borderId="55" xfId="4" applyNumberFormat="1" applyFont="1" applyBorder="1" applyAlignment="1">
      <alignment horizontal="center" vertical="center"/>
    </xf>
    <xf numFmtId="0" fontId="3" fillId="0" borderId="0" xfId="4" applyFont="1"/>
    <xf numFmtId="0" fontId="4" fillId="0" borderId="78" xfId="4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/>
    </xf>
    <xf numFmtId="0" fontId="4" fillId="0" borderId="3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49" fontId="4" fillId="0" borderId="10" xfId="1" applyNumberFormat="1" applyFont="1" applyBorder="1" applyAlignment="1">
      <alignment horizontal="right"/>
    </xf>
    <xf numFmtId="3" fontId="4" fillId="0" borderId="10" xfId="4" applyNumberFormat="1" applyFont="1" applyBorder="1" applyAlignment="1">
      <alignment horizontal="center" vertical="center"/>
    </xf>
    <xf numFmtId="3" fontId="4" fillId="0" borderId="11" xfId="4" applyNumberFormat="1" applyFont="1" applyBorder="1" applyAlignment="1">
      <alignment horizontal="center" vertical="center"/>
    </xf>
    <xf numFmtId="3" fontId="4" fillId="0" borderId="12" xfId="4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right"/>
    </xf>
    <xf numFmtId="3" fontId="4" fillId="0" borderId="14" xfId="3" applyNumberFormat="1" applyFont="1" applyBorder="1" applyAlignment="1">
      <alignment horizontal="center" vertical="center" wrapText="1"/>
    </xf>
    <xf numFmtId="3" fontId="4" fillId="0" borderId="7" xfId="4" applyNumberFormat="1" applyFont="1" applyBorder="1" applyAlignment="1">
      <alignment horizontal="center" vertical="center"/>
    </xf>
    <xf numFmtId="3" fontId="3" fillId="0" borderId="7" xfId="4" applyNumberFormat="1" applyFont="1" applyBorder="1" applyAlignment="1">
      <alignment horizontal="center" vertical="center"/>
    </xf>
    <xf numFmtId="1" fontId="0" fillId="0" borderId="0" xfId="4" applyNumberFormat="1" applyFont="1"/>
    <xf numFmtId="1" fontId="3" fillId="0" borderId="0" xfId="4" applyNumberFormat="1" applyFont="1"/>
    <xf numFmtId="1" fontId="3" fillId="0" borderId="0" xfId="4" applyNumberFormat="1" applyFont="1" applyAlignment="1">
      <alignment vertical="center"/>
    </xf>
    <xf numFmtId="0" fontId="6" fillId="0" borderId="0" xfId="4"/>
    <xf numFmtId="0" fontId="1" fillId="0" borderId="0" xfId="4" applyFont="1"/>
    <xf numFmtId="0" fontId="3" fillId="0" borderId="5" xfId="1" applyFont="1" applyBorder="1" applyAlignment="1">
      <alignment horizontal="left" vertical="center"/>
    </xf>
    <xf numFmtId="49" fontId="4" fillId="0" borderId="14" xfId="1" applyNumberFormat="1" applyFont="1" applyBorder="1" applyAlignment="1">
      <alignment horizontal="center"/>
    </xf>
    <xf numFmtId="0" fontId="4" fillId="0" borderId="217" xfId="4" applyFont="1" applyBorder="1" applyAlignment="1">
      <alignment horizontal="center" vertical="center"/>
    </xf>
    <xf numFmtId="0" fontId="4" fillId="0" borderId="130" xfId="4" applyFont="1" applyBorder="1" applyAlignment="1">
      <alignment horizontal="center" vertical="center"/>
    </xf>
    <xf numFmtId="0" fontId="4" fillId="0" borderId="136" xfId="4" applyFont="1" applyBorder="1" applyAlignment="1">
      <alignment horizontal="center" vertical="center"/>
    </xf>
    <xf numFmtId="1" fontId="3" fillId="0" borderId="78" xfId="3" applyNumberFormat="1" applyFont="1" applyBorder="1" applyAlignment="1">
      <alignment horizontal="center" vertical="center" wrapText="1"/>
    </xf>
    <xf numFmtId="1" fontId="3" fillId="0" borderId="78" xfId="3" applyNumberFormat="1" applyFont="1" applyBorder="1" applyAlignment="1">
      <alignment vertical="center" wrapText="1"/>
    </xf>
    <xf numFmtId="3" fontId="3" fillId="0" borderId="78" xfId="3" applyNumberFormat="1" applyFont="1" applyBorder="1" applyAlignment="1">
      <alignment horizontal="center" vertical="center" wrapText="1"/>
    </xf>
    <xf numFmtId="3" fontId="3" fillId="0" borderId="85" xfId="3" applyNumberFormat="1" applyFont="1" applyBorder="1" applyAlignment="1">
      <alignment horizontal="center" vertical="center" wrapText="1"/>
    </xf>
    <xf numFmtId="1" fontId="3" fillId="3" borderId="78" xfId="3" applyNumberFormat="1" applyFont="1" applyFill="1" applyBorder="1" applyAlignment="1">
      <alignment vertical="center" wrapText="1"/>
    </xf>
    <xf numFmtId="3" fontId="3" fillId="2" borderId="78" xfId="3" applyNumberFormat="1" applyFont="1" applyFill="1" applyBorder="1" applyAlignment="1">
      <alignment horizontal="center" vertical="center" wrapText="1"/>
    </xf>
    <xf numFmtId="3" fontId="3" fillId="2" borderId="85" xfId="3" applyNumberFormat="1" applyFont="1" applyFill="1" applyBorder="1" applyAlignment="1">
      <alignment horizontal="center" vertical="center" wrapText="1"/>
    </xf>
    <xf numFmtId="0" fontId="3" fillId="0" borderId="78" xfId="1" applyFont="1" applyBorder="1" applyAlignment="1">
      <alignment vertical="center"/>
    </xf>
    <xf numFmtId="0" fontId="3" fillId="0" borderId="78" xfId="1" applyFont="1" applyBorder="1" applyAlignment="1">
      <alignment horizontal="right"/>
    </xf>
    <xf numFmtId="1" fontId="3" fillId="0" borderId="78" xfId="1" applyNumberFormat="1" applyFont="1" applyBorder="1" applyAlignment="1">
      <alignment horizontal="center"/>
    </xf>
    <xf numFmtId="49" fontId="3" fillId="0" borderId="78" xfId="1" applyNumberFormat="1" applyFont="1" applyBorder="1" applyAlignment="1">
      <alignment horizontal="left" vertical="center"/>
    </xf>
    <xf numFmtId="49" fontId="3" fillId="0" borderId="78" xfId="1" applyNumberFormat="1" applyFont="1" applyBorder="1" applyAlignment="1">
      <alignment horizontal="right" vertical="top"/>
    </xf>
    <xf numFmtId="1" fontId="3" fillId="0" borderId="78" xfId="1" applyNumberFormat="1" applyFont="1" applyBorder="1" applyAlignment="1">
      <alignment horizontal="center" vertical="top"/>
    </xf>
    <xf numFmtId="3" fontId="3" fillId="0" borderId="78" xfId="4" applyNumberFormat="1" applyFont="1" applyBorder="1" applyAlignment="1">
      <alignment horizontal="center" vertical="center"/>
    </xf>
    <xf numFmtId="3" fontId="3" fillId="0" borderId="85" xfId="4" applyNumberFormat="1" applyFont="1" applyBorder="1" applyAlignment="1">
      <alignment horizontal="center" vertical="center"/>
    </xf>
    <xf numFmtId="49" fontId="3" fillId="0" borderId="78" xfId="1" applyNumberFormat="1" applyFont="1" applyBorder="1" applyAlignment="1">
      <alignment horizontal="left" vertical="top"/>
    </xf>
    <xf numFmtId="0" fontId="4" fillId="0" borderId="78" xfId="1" applyFont="1" applyBorder="1"/>
    <xf numFmtId="49" fontId="4" fillId="0" borderId="78" xfId="1" applyNumberFormat="1" applyFont="1" applyBorder="1" applyAlignment="1">
      <alignment horizontal="right"/>
    </xf>
    <xf numFmtId="1" fontId="4" fillId="0" borderId="78" xfId="1" applyNumberFormat="1" applyFont="1" applyBorder="1" applyAlignment="1">
      <alignment horizontal="center"/>
    </xf>
    <xf numFmtId="3" fontId="4" fillId="0" borderId="78" xfId="3" applyNumberFormat="1" applyFont="1" applyBorder="1" applyAlignment="1">
      <alignment horizontal="center" vertical="center" wrapText="1"/>
    </xf>
    <xf numFmtId="3" fontId="4" fillId="0" borderId="78" xfId="4" applyNumberFormat="1" applyFont="1" applyBorder="1" applyAlignment="1">
      <alignment horizontal="center" vertical="center"/>
    </xf>
    <xf numFmtId="3" fontId="4" fillId="0" borderId="85" xfId="4" applyNumberFormat="1" applyFont="1" applyBorder="1" applyAlignment="1">
      <alignment horizontal="center" vertical="center"/>
    </xf>
    <xf numFmtId="49" fontId="3" fillId="0" borderId="78" xfId="1" applyNumberFormat="1" applyFont="1" applyBorder="1" applyAlignment="1">
      <alignment horizontal="right"/>
    </xf>
    <xf numFmtId="49" fontId="4" fillId="0" borderId="78" xfId="1" applyNumberFormat="1" applyFont="1" applyBorder="1" applyAlignment="1">
      <alignment horizontal="left" vertical="top"/>
    </xf>
    <xf numFmtId="49" fontId="4" fillId="0" borderId="78" xfId="1" applyNumberFormat="1" applyFont="1" applyBorder="1" applyAlignment="1">
      <alignment horizontal="left" vertical="top" wrapText="1"/>
    </xf>
    <xf numFmtId="0" fontId="3" fillId="0" borderId="78" xfId="1" applyFont="1" applyBorder="1" applyAlignment="1">
      <alignment vertical="center" wrapText="1"/>
    </xf>
    <xf numFmtId="1" fontId="3" fillId="0" borderId="78" xfId="1" applyNumberFormat="1" applyFont="1" applyBorder="1" applyAlignment="1">
      <alignment horizontal="center" vertical="center" wrapText="1"/>
    </xf>
    <xf numFmtId="0" fontId="4" fillId="0" borderId="78" xfId="1" applyFont="1" applyBorder="1" applyAlignment="1">
      <alignment wrapText="1"/>
    </xf>
    <xf numFmtId="194" fontId="3" fillId="0" borderId="78" xfId="5" applyFont="1" applyFill="1" applyBorder="1" applyAlignment="1" applyProtection="1">
      <alignment horizontal="left" vertical="top"/>
    </xf>
    <xf numFmtId="0" fontId="3" fillId="0" borderId="78" xfId="1" applyFont="1" applyBorder="1"/>
    <xf numFmtId="49" fontId="3" fillId="0" borderId="78" xfId="1" applyNumberFormat="1" applyFont="1" applyBorder="1" applyAlignment="1">
      <alignment vertical="top" wrapText="1"/>
    </xf>
    <xf numFmtId="0" fontId="3" fillId="0" borderId="85" xfId="4" applyFont="1" applyBorder="1" applyAlignment="1">
      <alignment horizontal="center" vertical="center"/>
    </xf>
    <xf numFmtId="0" fontId="3" fillId="0" borderId="78" xfId="1" applyFont="1" applyBorder="1" applyAlignment="1">
      <alignment horizontal="left" vertical="center"/>
    </xf>
    <xf numFmtId="0" fontId="4" fillId="0" borderId="85" xfId="4" applyFont="1" applyBorder="1" applyAlignment="1">
      <alignment horizontal="center" vertical="center"/>
    </xf>
    <xf numFmtId="3" fontId="3" fillId="0" borderId="218" xfId="3" applyNumberFormat="1" applyFont="1" applyBorder="1" applyAlignment="1">
      <alignment horizontal="center" vertical="center" wrapText="1"/>
    </xf>
    <xf numFmtId="3" fontId="3" fillId="2" borderId="87" xfId="3" applyNumberFormat="1" applyFont="1" applyFill="1" applyBorder="1" applyAlignment="1">
      <alignment horizontal="center" vertical="center" wrapText="1"/>
    </xf>
    <xf numFmtId="3" fontId="3" fillId="0" borderId="87" xfId="3" applyNumberFormat="1" applyFont="1" applyBorder="1" applyAlignment="1">
      <alignment horizontal="center" vertical="center" wrapText="1"/>
    </xf>
    <xf numFmtId="3" fontId="3" fillId="0" borderId="52" xfId="4" applyNumberFormat="1" applyFont="1" applyBorder="1" applyAlignment="1">
      <alignment horizontal="center" vertical="center"/>
    </xf>
    <xf numFmtId="1" fontId="4" fillId="0" borderId="15" xfId="1" applyNumberFormat="1" applyFont="1" applyBorder="1" applyAlignment="1">
      <alignment horizontal="center"/>
    </xf>
    <xf numFmtId="49" fontId="4" fillId="0" borderId="10" xfId="1" applyNumberFormat="1" applyFont="1" applyBorder="1" applyAlignment="1">
      <alignment horizontal="center"/>
    </xf>
    <xf numFmtId="3" fontId="4" fillId="0" borderId="10" xfId="3" applyNumberFormat="1" applyFont="1" applyBorder="1" applyAlignment="1">
      <alignment horizontal="center" vertical="center" wrapText="1"/>
    </xf>
    <xf numFmtId="3" fontId="4" fillId="0" borderId="13" xfId="4" applyNumberFormat="1" applyFont="1" applyBorder="1" applyAlignment="1">
      <alignment horizontal="center" vertical="center"/>
    </xf>
    <xf numFmtId="1" fontId="0" fillId="0" borderId="98" xfId="4" applyNumberFormat="1" applyFont="1" applyFill="1" applyBorder="1" applyAlignment="1"/>
    <xf numFmtId="1" fontId="0" fillId="0" borderId="0" xfId="4" applyNumberFormat="1" applyFont="1" applyAlignment="1"/>
    <xf numFmtId="0" fontId="4" fillId="6" borderId="3" xfId="1" applyFont="1" applyFill="1" applyBorder="1" applyAlignment="1">
      <alignment wrapText="1"/>
    </xf>
    <xf numFmtId="0" fontId="17" fillId="0" borderId="0" xfId="0" applyFont="1"/>
    <xf numFmtId="0" fontId="18" fillId="0" borderId="0" xfId="0" applyFont="1" applyAlignment="1">
      <alignment wrapText="1"/>
    </xf>
    <xf numFmtId="2" fontId="4" fillId="0" borderId="2" xfId="1" applyNumberFormat="1" applyFont="1" applyFill="1" applyBorder="1" applyAlignment="1">
      <alignment horizontal="right"/>
    </xf>
    <xf numFmtId="2" fontId="3" fillId="0" borderId="2" xfId="3" applyNumberFormat="1" applyFont="1" applyFill="1" applyBorder="1" applyAlignment="1">
      <alignment vertical="center" wrapText="1"/>
    </xf>
    <xf numFmtId="2" fontId="14" fillId="0" borderId="46" xfId="3" applyNumberFormat="1" applyFont="1" applyFill="1" applyBorder="1" applyAlignment="1">
      <alignment horizontal="center" vertical="center" wrapText="1"/>
    </xf>
    <xf numFmtId="2" fontId="3" fillId="0" borderId="14" xfId="3" applyNumberFormat="1" applyFont="1" applyFill="1" applyBorder="1" applyAlignment="1">
      <alignment vertical="center" wrapText="1"/>
    </xf>
    <xf numFmtId="2" fontId="6" fillId="0" borderId="85" xfId="1" applyNumberFormat="1" applyFont="1" applyBorder="1" applyAlignment="1">
      <alignment horizontal="center" vertical="center"/>
    </xf>
    <xf numFmtId="2" fontId="1" fillId="0" borderId="88" xfId="1" applyNumberFormat="1" applyFont="1" applyBorder="1" applyAlignment="1">
      <alignment horizontal="center" vertical="center"/>
    </xf>
    <xf numFmtId="0" fontId="3" fillId="0" borderId="5" xfId="1" applyFont="1" applyFill="1" applyBorder="1"/>
    <xf numFmtId="0" fontId="18" fillId="0" borderId="0" xfId="0" applyFont="1" applyBorder="1" applyAlignment="1">
      <alignment wrapText="1"/>
    </xf>
    <xf numFmtId="0" fontId="17" fillId="0" borderId="0" xfId="0" applyFont="1" applyBorder="1"/>
    <xf numFmtId="0" fontId="17" fillId="0" borderId="206" xfId="0" applyFont="1" applyBorder="1"/>
    <xf numFmtId="49" fontId="4" fillId="0" borderId="219" xfId="1" quotePrefix="1" applyNumberFormat="1" applyFont="1" applyFill="1" applyBorder="1" applyAlignment="1">
      <alignment horizontal="right"/>
    </xf>
    <xf numFmtId="2" fontId="3" fillId="0" borderId="220" xfId="3" applyNumberFormat="1" applyFont="1" applyFill="1" applyBorder="1" applyAlignment="1">
      <alignment horizontal="center" vertical="center" wrapText="1"/>
    </xf>
    <xf numFmtId="2" fontId="3" fillId="0" borderId="220" xfId="3" applyNumberFormat="1" applyFont="1" applyFill="1" applyBorder="1" applyAlignment="1">
      <alignment vertical="center" wrapText="1"/>
    </xf>
    <xf numFmtId="1" fontId="3" fillId="0" borderId="221" xfId="3" applyNumberFormat="1" applyFont="1" applyFill="1" applyBorder="1" applyAlignment="1">
      <alignment vertical="center" wrapText="1"/>
    </xf>
    <xf numFmtId="1" fontId="3" fillId="0" borderId="220" xfId="3" applyNumberFormat="1" applyFont="1" applyFill="1" applyBorder="1" applyAlignment="1">
      <alignment vertical="center" wrapText="1"/>
    </xf>
    <xf numFmtId="1" fontId="3" fillId="0" borderId="222" xfId="3" applyNumberFormat="1" applyFont="1" applyFill="1" applyBorder="1" applyAlignment="1">
      <alignment vertical="center" wrapText="1"/>
    </xf>
    <xf numFmtId="1" fontId="1" fillId="0" borderId="223" xfId="1" applyNumberFormat="1" applyFont="1" applyBorder="1" applyAlignment="1">
      <alignment horizontal="center" vertical="center"/>
    </xf>
    <xf numFmtId="2" fontId="6" fillId="0" borderId="78" xfId="1" applyNumberFormat="1" applyFont="1" applyBorder="1" applyAlignment="1">
      <alignment horizontal="center" vertical="center"/>
    </xf>
    <xf numFmtId="1" fontId="4" fillId="7" borderId="16" xfId="3" applyNumberFormat="1" applyFont="1" applyFill="1" applyBorder="1" applyAlignment="1">
      <alignment horizontal="center" vertical="center" wrapText="1"/>
    </xf>
    <xf numFmtId="49" fontId="4" fillId="7" borderId="3" xfId="1" applyNumberFormat="1" applyFont="1" applyFill="1" applyBorder="1" applyAlignment="1">
      <alignment horizontal="left" vertical="top"/>
    </xf>
    <xf numFmtId="49" fontId="4" fillId="7" borderId="1" xfId="1" applyNumberFormat="1" applyFont="1" applyFill="1" applyBorder="1" applyAlignment="1">
      <alignment horizontal="right"/>
    </xf>
    <xf numFmtId="1" fontId="4" fillId="7" borderId="2" xfId="1" applyNumberFormat="1" applyFont="1" applyFill="1" applyBorder="1" applyAlignment="1">
      <alignment horizontal="center" vertical="center"/>
    </xf>
    <xf numFmtId="1" fontId="4" fillId="7" borderId="2" xfId="3" applyNumberFormat="1" applyFont="1" applyFill="1" applyBorder="1" applyAlignment="1">
      <alignment horizontal="center" vertical="center" wrapText="1"/>
    </xf>
    <xf numFmtId="1" fontId="4" fillId="7" borderId="24" xfId="3" applyNumberFormat="1" applyFont="1" applyFill="1" applyBorder="1" applyAlignment="1">
      <alignment horizontal="center" vertical="center" wrapText="1"/>
    </xf>
    <xf numFmtId="1" fontId="4" fillId="7" borderId="55" xfId="3" applyNumberFormat="1" applyFont="1" applyFill="1" applyBorder="1" applyAlignment="1">
      <alignment horizontal="center" vertical="center" wrapText="1"/>
    </xf>
    <xf numFmtId="1" fontId="4" fillId="7" borderId="87" xfId="3" applyNumberFormat="1" applyFont="1" applyFill="1" applyBorder="1" applyAlignment="1">
      <alignment horizontal="center" vertical="center" wrapText="1"/>
    </xf>
    <xf numFmtId="0" fontId="4" fillId="7" borderId="0" xfId="4" applyFont="1" applyFill="1"/>
    <xf numFmtId="1" fontId="4" fillId="7" borderId="8" xfId="1" applyNumberFormat="1" applyFont="1" applyFill="1" applyBorder="1" applyAlignment="1">
      <alignment horizontal="center"/>
    </xf>
    <xf numFmtId="1" fontId="4" fillId="7" borderId="7" xfId="3" applyNumberFormat="1" applyFont="1" applyFill="1" applyBorder="1" applyAlignment="1">
      <alignment horizontal="center" vertical="center" wrapText="1"/>
    </xf>
    <xf numFmtId="49" fontId="4" fillId="0" borderId="224" xfId="1" applyNumberFormat="1" applyFont="1" applyFill="1" applyBorder="1" applyAlignment="1">
      <alignment horizontal="left" vertical="top"/>
    </xf>
    <xf numFmtId="49" fontId="4" fillId="0" borderId="225" xfId="1" quotePrefix="1" applyNumberFormat="1" applyFont="1" applyFill="1" applyBorder="1" applyAlignment="1">
      <alignment horizontal="right"/>
    </xf>
    <xf numFmtId="1" fontId="4" fillId="0" borderId="226" xfId="1" applyNumberFormat="1" applyFont="1" applyFill="1" applyBorder="1" applyAlignment="1">
      <alignment horizontal="center"/>
    </xf>
    <xf numFmtId="1" fontId="4" fillId="0" borderId="226" xfId="3" applyNumberFormat="1" applyFont="1" applyFill="1" applyBorder="1" applyAlignment="1">
      <alignment horizontal="center" vertical="center" wrapText="1"/>
    </xf>
    <xf numFmtId="1" fontId="4" fillId="0" borderId="227" xfId="3" applyNumberFormat="1" applyFont="1" applyFill="1" applyBorder="1" applyAlignment="1">
      <alignment horizontal="center" vertical="center" wrapText="1"/>
    </xf>
    <xf numFmtId="1" fontId="4" fillId="0" borderId="228" xfId="3" applyNumberFormat="1" applyFont="1" applyFill="1" applyBorder="1" applyAlignment="1">
      <alignment horizontal="center" vertical="center" wrapText="1"/>
    </xf>
    <xf numFmtId="1" fontId="4" fillId="0" borderId="229" xfId="3" applyNumberFormat="1" applyFont="1" applyFill="1" applyBorder="1" applyAlignment="1">
      <alignment horizontal="center" vertical="center" wrapText="1"/>
    </xf>
    <xf numFmtId="0" fontId="4" fillId="7" borderId="3" xfId="1" applyFont="1" applyFill="1" applyBorder="1"/>
    <xf numFmtId="49" fontId="4" fillId="7" borderId="2" xfId="1" quotePrefix="1" applyNumberFormat="1" applyFont="1" applyFill="1" applyBorder="1" applyAlignment="1">
      <alignment horizontal="center"/>
    </xf>
    <xf numFmtId="1" fontId="4" fillId="7" borderId="122" xfId="1" quotePrefix="1" applyNumberFormat="1" applyFont="1" applyFill="1" applyBorder="1" applyAlignment="1">
      <alignment horizontal="center"/>
    </xf>
    <xf numFmtId="1" fontId="4" fillId="7" borderId="56" xfId="3" applyNumberFormat="1" applyFont="1" applyFill="1" applyBorder="1" applyAlignment="1">
      <alignment horizontal="center" vertical="center" wrapText="1"/>
    </xf>
    <xf numFmtId="1" fontId="4" fillId="7" borderId="3" xfId="4" applyNumberFormat="1" applyFont="1" applyFill="1" applyBorder="1" applyAlignment="1">
      <alignment horizontal="center" vertical="center"/>
    </xf>
    <xf numFmtId="1" fontId="4" fillId="7" borderId="1" xfId="4" applyNumberFormat="1" applyFont="1" applyFill="1" applyBorder="1" applyAlignment="1">
      <alignment horizontal="center" vertical="center"/>
    </xf>
    <xf numFmtId="1" fontId="4" fillId="7" borderId="2" xfId="4" applyNumberFormat="1" applyFont="1" applyFill="1" applyBorder="1" applyAlignment="1">
      <alignment horizontal="center" vertical="center"/>
    </xf>
    <xf numFmtId="1" fontId="4" fillId="7" borderId="4" xfId="4" applyNumberFormat="1" applyFont="1" applyFill="1" applyBorder="1" applyAlignment="1">
      <alignment horizontal="center" vertical="center"/>
    </xf>
    <xf numFmtId="1" fontId="4" fillId="7" borderId="7" xfId="4" applyNumberFormat="1" applyFont="1" applyFill="1" applyBorder="1" applyAlignment="1">
      <alignment horizontal="center" vertical="center"/>
    </xf>
    <xf numFmtId="0" fontId="4" fillId="7" borderId="72" xfId="1" applyFont="1" applyFill="1" applyBorder="1"/>
    <xf numFmtId="49" fontId="4" fillId="7" borderId="175" xfId="1" quotePrefix="1" applyNumberFormat="1" applyFont="1" applyFill="1" applyBorder="1" applyAlignment="1">
      <alignment horizontal="center"/>
    </xf>
    <xf numFmtId="1" fontId="4" fillId="7" borderId="122" xfId="3" applyNumberFormat="1" applyFont="1" applyFill="1" applyBorder="1" applyAlignment="1">
      <alignment horizontal="center" vertical="center" wrapText="1"/>
    </xf>
    <xf numFmtId="1" fontId="4" fillId="7" borderId="154" xfId="4" applyNumberFormat="1" applyFont="1" applyFill="1" applyBorder="1" applyAlignment="1">
      <alignment horizontal="center" vertical="center"/>
    </xf>
    <xf numFmtId="1" fontId="4" fillId="7" borderId="55" xfId="4" applyNumberFormat="1" applyFont="1" applyFill="1" applyBorder="1" applyAlignment="1">
      <alignment horizontal="center" vertical="center"/>
    </xf>
    <xf numFmtId="1" fontId="4" fillId="7" borderId="87" xfId="4" applyNumberFormat="1" applyFont="1" applyFill="1" applyBorder="1" applyAlignment="1">
      <alignment horizontal="center" vertical="center"/>
    </xf>
    <xf numFmtId="1" fontId="4" fillId="0" borderId="70" xfId="3" applyNumberFormat="1" applyFont="1" applyFill="1" applyBorder="1" applyAlignment="1">
      <alignment vertical="center" wrapText="1"/>
    </xf>
    <xf numFmtId="49" fontId="4" fillId="0" borderId="92" xfId="1" applyNumberFormat="1" applyFont="1" applyFill="1" applyBorder="1" applyAlignment="1">
      <alignment horizontal="center"/>
    </xf>
    <xf numFmtId="49" fontId="4" fillId="7" borderId="20" xfId="1" applyNumberFormat="1" applyFont="1" applyFill="1" applyBorder="1" applyAlignment="1">
      <alignment horizontal="left" vertical="top"/>
    </xf>
    <xf numFmtId="49" fontId="4" fillId="7" borderId="17" xfId="1" applyNumberFormat="1" applyFont="1" applyFill="1" applyBorder="1" applyAlignment="1">
      <alignment horizontal="right"/>
    </xf>
    <xf numFmtId="49" fontId="4" fillId="7" borderId="30" xfId="1" applyNumberFormat="1" applyFont="1" applyFill="1" applyBorder="1" applyAlignment="1">
      <alignment horizontal="center" vertical="center"/>
    </xf>
    <xf numFmtId="1" fontId="4" fillId="7" borderId="30" xfId="3" applyNumberFormat="1" applyFont="1" applyFill="1" applyBorder="1" applyAlignment="1">
      <alignment horizontal="center" vertical="center" wrapText="1"/>
    </xf>
    <xf numFmtId="1" fontId="4" fillId="7" borderId="39" xfId="3" applyNumberFormat="1" applyFont="1" applyFill="1" applyBorder="1" applyAlignment="1">
      <alignment vertical="center" wrapText="1"/>
    </xf>
    <xf numFmtId="1" fontId="4" fillId="7" borderId="30" xfId="3" applyNumberFormat="1" applyFont="1" applyFill="1" applyBorder="1" applyAlignment="1">
      <alignment vertical="center" wrapText="1"/>
    </xf>
    <xf numFmtId="1" fontId="4" fillId="7" borderId="40" xfId="3" applyNumberFormat="1" applyFont="1" applyFill="1" applyBorder="1" applyAlignment="1">
      <alignment vertical="center" wrapText="1"/>
    </xf>
    <xf numFmtId="4" fontId="4" fillId="7" borderId="2" xfId="1" applyNumberFormat="1" applyFont="1" applyFill="1" applyBorder="1" applyAlignment="1">
      <alignment horizontal="center"/>
    </xf>
    <xf numFmtId="49" fontId="3" fillId="7" borderId="3" xfId="1" applyNumberFormat="1" applyFont="1" applyFill="1" applyBorder="1" applyAlignment="1">
      <alignment horizontal="left" vertical="top"/>
    </xf>
    <xf numFmtId="49" fontId="3" fillId="7" borderId="1" xfId="1" applyNumberFormat="1" applyFont="1" applyFill="1" applyBorder="1" applyAlignment="1">
      <alignment horizontal="right"/>
    </xf>
    <xf numFmtId="1" fontId="3" fillId="7" borderId="2" xfId="1" applyNumberFormat="1" applyFont="1" applyFill="1" applyBorder="1" applyAlignment="1">
      <alignment horizontal="center" vertical="center"/>
    </xf>
    <xf numFmtId="1" fontId="3" fillId="7" borderId="2" xfId="3" applyNumberFormat="1" applyFont="1" applyFill="1" applyBorder="1" applyAlignment="1">
      <alignment horizontal="center" vertical="center" wrapText="1"/>
    </xf>
    <xf numFmtId="1" fontId="4" fillId="7" borderId="24" xfId="3" applyNumberFormat="1" applyFont="1" applyFill="1" applyBorder="1" applyAlignment="1">
      <alignment vertical="center" wrapText="1"/>
    </xf>
    <xf numFmtId="1" fontId="4" fillId="7" borderId="2" xfId="3" applyNumberFormat="1" applyFont="1" applyFill="1" applyBorder="1" applyAlignment="1">
      <alignment vertical="center" wrapText="1"/>
    </xf>
    <xf numFmtId="1" fontId="4" fillId="7" borderId="57" xfId="3" applyNumberFormat="1" applyFont="1" applyFill="1" applyBorder="1" applyAlignment="1">
      <alignment vertical="center" wrapText="1"/>
    </xf>
    <xf numFmtId="0" fontId="3" fillId="7" borderId="1" xfId="1" applyFont="1" applyFill="1" applyBorder="1" applyAlignment="1">
      <alignment horizontal="right"/>
    </xf>
    <xf numFmtId="1" fontId="3" fillId="7" borderId="24" xfId="3" applyNumberFormat="1" applyFont="1" applyFill="1" applyBorder="1" applyAlignment="1">
      <alignment horizontal="center" vertical="center" wrapText="1"/>
    </xf>
    <xf numFmtId="1" fontId="3" fillId="7" borderId="7" xfId="3" applyNumberFormat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wrapText="1"/>
    </xf>
    <xf numFmtId="49" fontId="4" fillId="7" borderId="1" xfId="1" quotePrefix="1" applyNumberFormat="1" applyFont="1" applyFill="1" applyBorder="1" applyAlignment="1">
      <alignment horizontal="right"/>
    </xf>
    <xf numFmtId="194" fontId="3" fillId="7" borderId="3" xfId="5" applyFont="1" applyFill="1" applyBorder="1" applyAlignment="1" applyProtection="1">
      <alignment horizontal="left" vertical="top"/>
    </xf>
    <xf numFmtId="49" fontId="4" fillId="7" borderId="3" xfId="1" applyNumberFormat="1" applyFont="1" applyFill="1" applyBorder="1" applyAlignment="1">
      <alignment horizontal="left" vertical="top" wrapText="1"/>
    </xf>
    <xf numFmtId="49" fontId="3" fillId="7" borderId="22" xfId="1" applyNumberFormat="1" applyFont="1" applyFill="1" applyBorder="1" applyAlignment="1">
      <alignment horizontal="left" vertical="top"/>
    </xf>
    <xf numFmtId="49" fontId="4" fillId="7" borderId="230" xfId="1" applyNumberFormat="1" applyFont="1" applyFill="1" applyBorder="1" applyAlignment="1">
      <alignment horizontal="left" vertical="top"/>
    </xf>
    <xf numFmtId="49" fontId="4" fillId="7" borderId="219" xfId="1" applyNumberFormat="1" applyFont="1" applyFill="1" applyBorder="1" applyAlignment="1">
      <alignment horizontal="right"/>
    </xf>
    <xf numFmtId="1" fontId="4" fillId="7" borderId="220" xfId="1" applyNumberFormat="1" applyFont="1" applyFill="1" applyBorder="1" applyAlignment="1">
      <alignment horizontal="center" vertical="center"/>
    </xf>
    <xf numFmtId="1" fontId="4" fillId="7" borderId="220" xfId="3" applyNumberFormat="1" applyFont="1" applyFill="1" applyBorder="1" applyAlignment="1">
      <alignment horizontal="center" vertical="center" wrapText="1"/>
    </xf>
    <xf numFmtId="1" fontId="4" fillId="7" borderId="221" xfId="3" applyNumberFormat="1" applyFont="1" applyFill="1" applyBorder="1" applyAlignment="1">
      <alignment horizontal="center" vertical="center" wrapText="1"/>
    </xf>
    <xf numFmtId="1" fontId="4" fillId="7" borderId="222" xfId="3" applyNumberFormat="1" applyFont="1" applyFill="1" applyBorder="1" applyAlignment="1">
      <alignment horizontal="center" vertical="center" wrapText="1"/>
    </xf>
    <xf numFmtId="49" fontId="4" fillId="0" borderId="3" xfId="1" quotePrefix="1" applyNumberFormat="1" applyFont="1" applyFill="1" applyBorder="1" applyAlignment="1">
      <alignment horizontal="right"/>
    </xf>
    <xf numFmtId="0" fontId="17" fillId="0" borderId="78" xfId="0" applyFont="1" applyBorder="1"/>
    <xf numFmtId="0" fontId="4" fillId="0" borderId="78" xfId="0" applyFont="1" applyFill="1" applyBorder="1" applyAlignment="1">
      <alignment wrapText="1"/>
    </xf>
    <xf numFmtId="1" fontId="3" fillId="0" borderId="231" xfId="3" applyNumberFormat="1" applyFont="1" applyFill="1" applyBorder="1" applyAlignment="1">
      <alignment horizontal="center" vertical="center" wrapText="1"/>
    </xf>
    <xf numFmtId="1" fontId="3" fillId="0" borderId="160" xfId="3" applyNumberFormat="1" applyFont="1" applyFill="1" applyBorder="1" applyAlignment="1">
      <alignment horizontal="center" vertical="center" wrapText="1"/>
    </xf>
    <xf numFmtId="1" fontId="3" fillId="0" borderId="214" xfId="3" applyNumberFormat="1" applyFont="1" applyFill="1" applyBorder="1" applyAlignment="1">
      <alignment horizontal="center" vertical="center" wrapText="1"/>
    </xf>
    <xf numFmtId="1" fontId="3" fillId="0" borderId="8" xfId="3" applyNumberFormat="1" applyFont="1" applyFill="1" applyBorder="1" applyAlignment="1">
      <alignment vertical="center" wrapText="1"/>
    </xf>
    <xf numFmtId="2" fontId="3" fillId="0" borderId="8" xfId="3" applyNumberFormat="1" applyFont="1" applyFill="1" applyBorder="1" applyAlignment="1">
      <alignment horizontal="center" vertical="center" wrapText="1"/>
    </xf>
    <xf numFmtId="2" fontId="3" fillId="6" borderId="76" xfId="3" applyNumberFormat="1" applyFont="1" applyFill="1" applyBorder="1" applyAlignment="1">
      <alignment horizontal="center" vertical="center" wrapText="1"/>
    </xf>
    <xf numFmtId="2" fontId="3" fillId="6" borderId="57" xfId="3" applyNumberFormat="1" applyFont="1" applyFill="1" applyBorder="1" applyAlignment="1">
      <alignment horizontal="center" vertical="center" wrapText="1"/>
    </xf>
    <xf numFmtId="2" fontId="3" fillId="6" borderId="94" xfId="3" applyNumberFormat="1" applyFont="1" applyFill="1" applyBorder="1" applyAlignment="1">
      <alignment horizontal="center" vertical="center" wrapText="1"/>
    </xf>
    <xf numFmtId="2" fontId="3" fillId="6" borderId="93" xfId="3" applyNumberFormat="1" applyFont="1" applyFill="1" applyBorder="1" applyAlignment="1">
      <alignment horizontal="center" vertical="center" wrapText="1"/>
    </xf>
    <xf numFmtId="2" fontId="3" fillId="6" borderId="95" xfId="3" applyNumberFormat="1" applyFont="1" applyFill="1" applyBorder="1" applyAlignment="1">
      <alignment horizontal="center" vertical="center" wrapText="1"/>
    </xf>
    <xf numFmtId="2" fontId="3" fillId="0" borderId="63" xfId="3" applyNumberFormat="1" applyFont="1" applyFill="1" applyBorder="1" applyAlignment="1">
      <alignment horizontal="center" vertical="center" wrapText="1"/>
    </xf>
    <xf numFmtId="2" fontId="3" fillId="0" borderId="60" xfId="3" applyNumberFormat="1" applyFont="1" applyFill="1" applyBorder="1" applyAlignment="1">
      <alignment horizontal="center" vertical="center" wrapText="1"/>
    </xf>
    <xf numFmtId="2" fontId="3" fillId="0" borderId="12" xfId="3" applyNumberFormat="1" applyFont="1" applyFill="1" applyBorder="1" applyAlignment="1">
      <alignment horizontal="center" vertical="center" wrapText="1"/>
    </xf>
    <xf numFmtId="2" fontId="3" fillId="0" borderId="13" xfId="3" applyNumberFormat="1" applyFont="1" applyFill="1" applyBorder="1" applyAlignment="1">
      <alignment horizontal="center" vertical="center" wrapText="1"/>
    </xf>
    <xf numFmtId="2" fontId="3" fillId="0" borderId="53" xfId="3" applyNumberFormat="1" applyFont="1" applyFill="1" applyBorder="1" applyAlignment="1">
      <alignment horizontal="center" vertical="center" wrapText="1"/>
    </xf>
    <xf numFmtId="2" fontId="3" fillId="0" borderId="50" xfId="3" applyNumberFormat="1" applyFont="1" applyFill="1" applyBorder="1" applyAlignment="1">
      <alignment horizontal="center" vertical="center" wrapText="1"/>
    </xf>
    <xf numFmtId="2" fontId="3" fillId="2" borderId="54" xfId="3" applyNumberFormat="1" applyFont="1" applyFill="1" applyBorder="1" applyAlignment="1">
      <alignment horizontal="center" vertical="center" wrapText="1"/>
    </xf>
    <xf numFmtId="2" fontId="3" fillId="2" borderId="51" xfId="3" applyNumberFormat="1" applyFont="1" applyFill="1" applyBorder="1" applyAlignment="1">
      <alignment horizontal="center" vertical="center" wrapText="1"/>
    </xf>
    <xf numFmtId="2" fontId="3" fillId="0" borderId="55" xfId="3" applyNumberFormat="1" applyFont="1" applyFill="1" applyBorder="1" applyAlignment="1">
      <alignment horizontal="center" vertical="center" wrapText="1"/>
    </xf>
    <xf numFmtId="2" fontId="3" fillId="0" borderId="232" xfId="3" applyNumberFormat="1" applyFont="1" applyFill="1" applyBorder="1" applyAlignment="1">
      <alignment horizontal="center" vertical="center" wrapText="1"/>
    </xf>
    <xf numFmtId="2" fontId="3" fillId="0" borderId="57" xfId="3" applyNumberFormat="1" applyFont="1" applyFill="1" applyBorder="1" applyAlignment="1">
      <alignment horizontal="center" vertical="center" wrapText="1"/>
    </xf>
    <xf numFmtId="2" fontId="4" fillId="0" borderId="220" xfId="1" applyNumberFormat="1" applyFont="1" applyFill="1" applyBorder="1" applyAlignment="1">
      <alignment horizontal="right"/>
    </xf>
    <xf numFmtId="2" fontId="3" fillId="0" borderId="49" xfId="3" applyNumberFormat="1" applyFont="1" applyFill="1" applyBorder="1" applyAlignment="1">
      <alignment vertical="center" wrapText="1"/>
    </xf>
    <xf numFmtId="2" fontId="3" fillId="0" borderId="60" xfId="3" applyNumberFormat="1" applyFont="1" applyFill="1" applyBorder="1" applyAlignment="1">
      <alignment vertical="center" wrapText="1"/>
    </xf>
    <xf numFmtId="2" fontId="3" fillId="0" borderId="4" xfId="3" applyNumberFormat="1" applyFont="1" applyFill="1" applyBorder="1" applyAlignment="1">
      <alignment vertical="center" wrapText="1"/>
    </xf>
    <xf numFmtId="2" fontId="3" fillId="0" borderId="7" xfId="3" applyNumberFormat="1" applyFont="1" applyFill="1" applyBorder="1" applyAlignment="1">
      <alignment vertical="center" wrapText="1"/>
    </xf>
    <xf numFmtId="2" fontId="3" fillId="0" borderId="24" xfId="3" applyNumberFormat="1" applyFont="1" applyFill="1" applyBorder="1" applyAlignment="1">
      <alignment vertical="center" wrapText="1"/>
    </xf>
    <xf numFmtId="2" fontId="3" fillId="0" borderId="104" xfId="3" applyNumberFormat="1" applyFont="1" applyFill="1" applyBorder="1" applyAlignment="1">
      <alignment horizontal="center" vertical="center" wrapText="1"/>
    </xf>
    <xf numFmtId="2" fontId="3" fillId="0" borderId="233" xfId="3" applyNumberFormat="1" applyFont="1" applyFill="1" applyBorder="1" applyAlignment="1">
      <alignment horizontal="center" vertical="center" wrapText="1"/>
    </xf>
    <xf numFmtId="2" fontId="3" fillId="6" borderId="102" xfId="3" applyNumberFormat="1" applyFont="1" applyFill="1" applyBorder="1" applyAlignment="1">
      <alignment horizontal="center" vertical="center" wrapText="1"/>
    </xf>
    <xf numFmtId="2" fontId="3" fillId="6" borderId="78" xfId="3" applyNumberFormat="1" applyFont="1" applyFill="1" applyBorder="1" applyAlignment="1">
      <alignment horizontal="center" vertical="center" wrapText="1"/>
    </xf>
    <xf numFmtId="2" fontId="3" fillId="6" borderId="103" xfId="3" applyNumberFormat="1" applyFont="1" applyFill="1" applyBorder="1" applyAlignment="1">
      <alignment horizontal="center" vertical="center" wrapText="1"/>
    </xf>
    <xf numFmtId="2" fontId="6" fillId="0" borderId="71" xfId="1" applyNumberFormat="1" applyBorder="1" applyAlignment="1">
      <alignment horizontal="center" vertical="center"/>
    </xf>
    <xf numFmtId="2" fontId="3" fillId="0" borderId="102" xfId="3" applyNumberFormat="1" applyFont="1" applyFill="1" applyBorder="1" applyAlignment="1">
      <alignment horizontal="center" vertical="center" wrapText="1"/>
    </xf>
    <xf numFmtId="2" fontId="3" fillId="0" borderId="103" xfId="3" applyNumberFormat="1" applyFont="1" applyFill="1" applyBorder="1" applyAlignment="1">
      <alignment horizontal="center" vertical="center" wrapText="1"/>
    </xf>
    <xf numFmtId="2" fontId="3" fillId="7" borderId="24" xfId="3" applyNumberFormat="1" applyFont="1" applyFill="1" applyBorder="1" applyAlignment="1">
      <alignment horizontal="center" vertical="center" wrapText="1"/>
    </xf>
    <xf numFmtId="2" fontId="3" fillId="7" borderId="2" xfId="3" applyNumberFormat="1" applyFont="1" applyFill="1" applyBorder="1" applyAlignment="1">
      <alignment horizontal="center" vertical="center" wrapText="1"/>
    </xf>
    <xf numFmtId="2" fontId="3" fillId="7" borderId="7" xfId="3" applyNumberFormat="1" applyFont="1" applyFill="1" applyBorder="1" applyAlignment="1">
      <alignment horizontal="center" vertical="center" wrapText="1"/>
    </xf>
    <xf numFmtId="0" fontId="7" fillId="4" borderId="162" xfId="0" applyFont="1" applyFill="1" applyBorder="1" applyAlignment="1">
      <alignment horizontal="center" vertical="center" wrapText="1"/>
    </xf>
    <xf numFmtId="0" fontId="7" fillId="4" borderId="68" xfId="0" applyFont="1" applyFill="1" applyBorder="1" applyAlignment="1">
      <alignment horizontal="center" vertical="center" wrapText="1"/>
    </xf>
    <xf numFmtId="0" fontId="8" fillId="0" borderId="47" xfId="4" applyFont="1" applyFill="1" applyBorder="1" applyAlignment="1">
      <alignment horizontal="center"/>
    </xf>
    <xf numFmtId="0" fontId="8" fillId="0" borderId="33" xfId="4" applyFont="1" applyFill="1" applyBorder="1" applyAlignment="1">
      <alignment horizontal="center"/>
    </xf>
    <xf numFmtId="0" fontId="8" fillId="0" borderId="201" xfId="4" applyFont="1" applyFill="1" applyBorder="1" applyAlignment="1">
      <alignment horizontal="center"/>
    </xf>
    <xf numFmtId="0" fontId="4" fillId="0" borderId="0" xfId="4" applyFont="1" applyFill="1" applyAlignment="1"/>
    <xf numFmtId="0" fontId="3" fillId="0" borderId="0" xfId="4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4" applyFont="1" applyFill="1" applyAlignment="1">
      <alignment horizontal="center"/>
    </xf>
    <xf numFmtId="1" fontId="6" fillId="0" borderId="0" xfId="4" applyNumberFormat="1" applyFont="1" applyFill="1" applyBorder="1" applyAlignment="1">
      <alignment horizontal="left"/>
    </xf>
    <xf numFmtId="14" fontId="3" fillId="5" borderId="34" xfId="3" applyNumberFormat="1" applyFont="1" applyFill="1" applyBorder="1" applyAlignment="1">
      <alignment horizontal="center" textRotation="255" readingOrder="2"/>
    </xf>
    <xf numFmtId="14" fontId="3" fillId="5" borderId="146" xfId="3" applyNumberFormat="1" applyFont="1" applyFill="1" applyBorder="1" applyAlignment="1">
      <alignment horizontal="center" textRotation="255" readingOrder="2"/>
    </xf>
    <xf numFmtId="1" fontId="3" fillId="5" borderId="234" xfId="3" applyNumberFormat="1" applyFont="1" applyFill="1" applyBorder="1" applyAlignment="1">
      <alignment horizontal="center" vertical="center" wrapText="1"/>
    </xf>
    <xf numFmtId="1" fontId="3" fillId="5" borderId="235" xfId="3" applyNumberFormat="1" applyFont="1" applyFill="1" applyBorder="1" applyAlignment="1">
      <alignment horizontal="center" vertical="center" wrapText="1"/>
    </xf>
    <xf numFmtId="1" fontId="7" fillId="5" borderId="99" xfId="3" applyNumberFormat="1" applyFont="1" applyFill="1" applyBorder="1" applyAlignment="1">
      <alignment horizontal="center" vertical="center" wrapText="1"/>
    </xf>
    <xf numFmtId="1" fontId="7" fillId="5" borderId="236" xfId="3" applyNumberFormat="1" applyFont="1" applyFill="1" applyBorder="1" applyAlignment="1">
      <alignment horizontal="center" vertical="center" wrapText="1"/>
    </xf>
    <xf numFmtId="1" fontId="3" fillId="5" borderId="104" xfId="3" applyNumberFormat="1" applyFont="1" applyFill="1" applyBorder="1" applyAlignment="1">
      <alignment horizontal="center" vertical="center" wrapText="1"/>
    </xf>
    <xf numFmtId="1" fontId="3" fillId="5" borderId="147" xfId="3" applyNumberFormat="1" applyFont="1" applyFill="1" applyBorder="1" applyAlignment="1">
      <alignment horizontal="center" vertical="center" wrapText="1"/>
    </xf>
    <xf numFmtId="0" fontId="7" fillId="4" borderId="93" xfId="0" applyFont="1" applyFill="1" applyBorder="1" applyAlignment="1">
      <alignment horizontal="center"/>
    </xf>
    <xf numFmtId="0" fontId="7" fillId="4" borderId="237" xfId="0" applyFont="1" applyFill="1" applyBorder="1" applyAlignment="1">
      <alignment horizontal="center"/>
    </xf>
    <xf numFmtId="0" fontId="7" fillId="4" borderId="160" xfId="0" applyFont="1" applyFill="1" applyBorder="1" applyAlignment="1">
      <alignment horizontal="center" vertical="center" wrapText="1"/>
    </xf>
    <xf numFmtId="0" fontId="7" fillId="4" borderId="238" xfId="0" applyFont="1" applyFill="1" applyBorder="1" applyAlignment="1">
      <alignment horizontal="center"/>
    </xf>
    <xf numFmtId="1" fontId="3" fillId="5" borderId="36" xfId="3" applyNumberFormat="1" applyFont="1" applyFill="1" applyBorder="1" applyAlignment="1">
      <alignment horizontal="center" vertical="center" wrapText="1"/>
    </xf>
    <xf numFmtId="1" fontId="3" fillId="5" borderId="0" xfId="3" applyNumberFormat="1" applyFont="1" applyFill="1" applyBorder="1" applyAlignment="1">
      <alignment horizontal="center" vertical="center" wrapText="1"/>
    </xf>
    <xf numFmtId="0" fontId="8" fillId="0" borderId="149" xfId="4" applyFont="1" applyFill="1" applyBorder="1" applyAlignment="1">
      <alignment horizontal="center"/>
    </xf>
    <xf numFmtId="0" fontId="8" fillId="0" borderId="207" xfId="4" applyFont="1" applyFill="1" applyBorder="1" applyAlignment="1">
      <alignment horizontal="center"/>
    </xf>
    <xf numFmtId="1" fontId="7" fillId="5" borderId="149" xfId="3" applyNumberFormat="1" applyFont="1" applyFill="1" applyBorder="1" applyAlignment="1">
      <alignment horizontal="center" vertical="center" wrapText="1"/>
    </xf>
    <xf numFmtId="1" fontId="3" fillId="5" borderId="149" xfId="3" applyNumberFormat="1" applyFont="1" applyFill="1" applyBorder="1" applyAlignment="1">
      <alignment horizontal="center" vertical="center" wrapText="1"/>
    </xf>
    <xf numFmtId="0" fontId="7" fillId="4" borderId="149" xfId="0" applyFont="1" applyFill="1" applyBorder="1" applyAlignment="1">
      <alignment horizontal="center"/>
    </xf>
    <xf numFmtId="0" fontId="7" fillId="4" borderId="149" xfId="0" applyFont="1" applyFill="1" applyBorder="1" applyAlignment="1">
      <alignment horizontal="center" vertical="center" wrapText="1"/>
    </xf>
    <xf numFmtId="0" fontId="0" fillId="0" borderId="0" xfId="4" applyFont="1" applyFill="1" applyAlignment="1">
      <alignment horizontal="center"/>
    </xf>
    <xf numFmtId="0" fontId="6" fillId="0" borderId="0" xfId="4" applyFont="1" applyFill="1" applyAlignment="1">
      <alignment horizontal="center"/>
    </xf>
    <xf numFmtId="0" fontId="9" fillId="0" borderId="0" xfId="4" applyFont="1" applyFill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3" fillId="5" borderId="120" xfId="3" applyNumberFormat="1" applyFont="1" applyFill="1" applyBorder="1" applyAlignment="1">
      <alignment horizontal="center" vertical="center" wrapText="1"/>
    </xf>
    <xf numFmtId="1" fontId="3" fillId="5" borderId="125" xfId="3" applyNumberFormat="1" applyFont="1" applyFill="1" applyBorder="1" applyAlignment="1">
      <alignment horizontal="center" vertical="center" wrapText="1"/>
    </xf>
    <xf numFmtId="0" fontId="7" fillId="4" borderId="115" xfId="0" applyFont="1" applyFill="1" applyBorder="1" applyAlignment="1">
      <alignment horizontal="center" vertical="center" wrapText="1"/>
    </xf>
    <xf numFmtId="0" fontId="7" fillId="4" borderId="145" xfId="0" applyFont="1" applyFill="1" applyBorder="1" applyAlignment="1">
      <alignment horizontal="center" vertical="center" wrapText="1"/>
    </xf>
    <xf numFmtId="1" fontId="7" fillId="5" borderId="115" xfId="3" applyNumberFormat="1" applyFont="1" applyFill="1" applyBorder="1" applyAlignment="1">
      <alignment horizontal="center" vertical="center" wrapText="1"/>
    </xf>
    <xf numFmtId="1" fontId="7" fillId="5" borderId="140" xfId="3" applyNumberFormat="1" applyFont="1" applyFill="1" applyBorder="1" applyAlignment="1">
      <alignment horizontal="center" vertical="center" wrapText="1"/>
    </xf>
    <xf numFmtId="1" fontId="15" fillId="0" borderId="0" xfId="4" applyNumberFormat="1" applyFont="1" applyFill="1" applyBorder="1" applyAlignment="1">
      <alignment horizontal="center" vertical="center"/>
    </xf>
    <xf numFmtId="0" fontId="15" fillId="0" borderId="0" xfId="4" applyFont="1" applyFill="1" applyAlignment="1">
      <alignment horizontal="center"/>
    </xf>
    <xf numFmtId="0" fontId="8" fillId="0" borderId="0" xfId="4" applyFont="1" applyFill="1" applyAlignment="1">
      <alignment horizontal="center"/>
    </xf>
    <xf numFmtId="1" fontId="8" fillId="0" borderId="0" xfId="4" applyNumberFormat="1" applyFont="1" applyFill="1" applyBorder="1" applyAlignment="1">
      <alignment horizontal="center" vertical="center"/>
    </xf>
    <xf numFmtId="1" fontId="3" fillId="5" borderId="115" xfId="3" applyNumberFormat="1" applyFont="1" applyFill="1" applyBorder="1" applyAlignment="1">
      <alignment horizontal="center" vertical="center" wrapText="1"/>
    </xf>
    <xf numFmtId="1" fontId="3" fillId="5" borderId="145" xfId="3" applyNumberFormat="1" applyFont="1" applyFill="1" applyBorder="1" applyAlignment="1">
      <alignment horizontal="center" vertical="center" wrapText="1"/>
    </xf>
    <xf numFmtId="0" fontId="7" fillId="4" borderId="161" xfId="0" applyFont="1" applyFill="1" applyBorder="1" applyAlignment="1">
      <alignment horizontal="center" vertical="center" wrapText="1"/>
    </xf>
    <xf numFmtId="0" fontId="7" fillId="4" borderId="239" xfId="0" applyFont="1" applyFill="1" applyBorder="1" applyAlignment="1">
      <alignment horizontal="center" vertical="center" wrapText="1"/>
    </xf>
    <xf numFmtId="0" fontId="8" fillId="0" borderId="31" xfId="4" applyFont="1" applyFill="1" applyBorder="1" applyAlignment="1">
      <alignment horizontal="center"/>
    </xf>
    <xf numFmtId="0" fontId="8" fillId="0" borderId="53" xfId="4" applyFont="1" applyFill="1" applyBorder="1" applyAlignment="1">
      <alignment horizontal="center"/>
    </xf>
    <xf numFmtId="0" fontId="8" fillId="0" borderId="213" xfId="4" applyFont="1" applyFill="1" applyBorder="1" applyAlignment="1">
      <alignment horizontal="center"/>
    </xf>
    <xf numFmtId="1" fontId="7" fillId="5" borderId="211" xfId="3" applyNumberFormat="1" applyFont="1" applyFill="1" applyBorder="1" applyAlignment="1">
      <alignment horizontal="center" vertical="center" wrapText="1"/>
    </xf>
    <xf numFmtId="1" fontId="7" fillId="5" borderId="240" xfId="3" applyNumberFormat="1" applyFont="1" applyFill="1" applyBorder="1" applyAlignment="1">
      <alignment horizontal="center" vertical="center" wrapText="1"/>
    </xf>
    <xf numFmtId="1" fontId="7" fillId="5" borderId="120" xfId="3" applyNumberFormat="1" applyFont="1" applyFill="1" applyBorder="1" applyAlignment="1">
      <alignment horizontal="center" vertical="center" wrapText="1"/>
    </xf>
    <xf numFmtId="1" fontId="7" fillId="5" borderId="137" xfId="3" applyNumberFormat="1" applyFont="1" applyFill="1" applyBorder="1" applyAlignment="1">
      <alignment horizontal="center" vertical="center" wrapText="1"/>
    </xf>
    <xf numFmtId="1" fontId="10" fillId="0" borderId="0" xfId="4" applyNumberFormat="1" applyFont="1" applyFill="1" applyBorder="1" applyAlignment="1">
      <alignment horizontal="center" vertical="center"/>
    </xf>
    <xf numFmtId="0" fontId="10" fillId="0" borderId="0" xfId="4" applyFont="1" applyFill="1" applyAlignment="1">
      <alignment horizontal="center"/>
    </xf>
    <xf numFmtId="1" fontId="7" fillId="5" borderId="125" xfId="3" applyNumberFormat="1" applyFont="1" applyFill="1" applyBorder="1" applyAlignment="1">
      <alignment horizontal="center" vertical="center" wrapText="1"/>
    </xf>
    <xf numFmtId="0" fontId="10" fillId="0" borderId="0" xfId="4" applyFont="1" applyFill="1" applyAlignment="1">
      <alignment horizontal="center" wrapText="1"/>
    </xf>
    <xf numFmtId="0" fontId="3" fillId="0" borderId="0" xfId="4" applyFont="1" applyFill="1" applyAlignment="1"/>
    <xf numFmtId="0" fontId="7" fillId="4" borderId="241" xfId="0" applyFont="1" applyFill="1" applyBorder="1" applyAlignment="1">
      <alignment horizontal="center" vertical="center" wrapText="1"/>
    </xf>
    <xf numFmtId="0" fontId="7" fillId="4" borderId="242" xfId="0" applyFont="1" applyFill="1" applyBorder="1" applyAlignment="1">
      <alignment horizontal="center" vertical="center" wrapText="1"/>
    </xf>
    <xf numFmtId="0" fontId="4" fillId="0" borderId="0" xfId="4" applyFont="1"/>
    <xf numFmtId="0" fontId="4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14" fontId="3" fillId="5" borderId="149" xfId="3" applyNumberFormat="1" applyFont="1" applyFill="1" applyBorder="1" applyAlignment="1">
      <alignment horizontal="center" textRotation="255" readingOrder="2"/>
    </xf>
    <xf numFmtId="14" fontId="3" fillId="5" borderId="115" xfId="3" applyNumberFormat="1" applyFont="1" applyFill="1" applyBorder="1" applyAlignment="1">
      <alignment horizontal="center" textRotation="255" readingOrder="2"/>
    </xf>
    <xf numFmtId="1" fontId="3" fillId="5" borderId="35" xfId="3" applyNumberFormat="1" applyFont="1" applyFill="1" applyBorder="1" applyAlignment="1">
      <alignment horizontal="center" vertical="center" wrapText="1"/>
    </xf>
    <xf numFmtId="1" fontId="3" fillId="5" borderId="66" xfId="3" applyNumberFormat="1" applyFont="1" applyFill="1" applyBorder="1" applyAlignment="1">
      <alignment horizontal="center" vertical="center" wrapText="1"/>
    </xf>
    <xf numFmtId="1" fontId="7" fillId="5" borderId="243" xfId="3" applyNumberFormat="1" applyFont="1" applyFill="1" applyBorder="1" applyAlignment="1">
      <alignment horizontal="center" vertical="center" wrapText="1"/>
    </xf>
    <xf numFmtId="1" fontId="2" fillId="0" borderId="0" xfId="4" applyNumberFormat="1" applyFont="1" applyAlignment="1">
      <alignment horizontal="center"/>
    </xf>
    <xf numFmtId="1" fontId="2" fillId="0" borderId="98" xfId="4" applyNumberFormat="1" applyFont="1" applyBorder="1" applyAlignment="1">
      <alignment horizontal="center"/>
    </xf>
    <xf numFmtId="0" fontId="8" fillId="0" borderId="47" xfId="4" applyFont="1" applyBorder="1" applyAlignment="1">
      <alignment horizontal="center"/>
    </xf>
    <xf numFmtId="0" fontId="8" fillId="0" borderId="33" xfId="4" applyFont="1" applyBorder="1" applyAlignment="1">
      <alignment horizontal="center"/>
    </xf>
    <xf numFmtId="0" fontId="8" fillId="0" borderId="50" xfId="4" applyFont="1" applyBorder="1" applyAlignment="1">
      <alignment horizontal="center"/>
    </xf>
  </cellXfs>
  <cellStyles count="6">
    <cellStyle name="Normal" xfId="0" builtinId="0"/>
    <cellStyle name="Normal_Anexa F 140 146 10.07" xfId="1"/>
    <cellStyle name="Normal_F 07" xfId="2"/>
    <cellStyle name="Normal_mach03" xfId="3"/>
    <cellStyle name="Normal_mach31" xfId="4"/>
    <cellStyle name="Virgulă" xfId="5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C2C2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1026" name="Text Box 5">
          <a:extLst>
            <a:ext uri="{FF2B5EF4-FFF2-40B4-BE49-F238E27FC236}">
              <a16:creationId xmlns:a16="http://schemas.microsoft.com/office/drawing/2014/main" id="{8956850A-F001-60A7-EE0A-BF111E4ACA64}"/>
            </a:ext>
          </a:extLst>
        </xdr:cNvPr>
        <xdr:cNvSpPr txBox="1">
          <a:spLocks noChangeArrowheads="1"/>
        </xdr:cNvSpPr>
      </xdr:nvSpPr>
      <xdr:spPr bwMode="auto">
        <a:xfrm>
          <a:off x="1261110" y="323850"/>
          <a:ext cx="493431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3" name="Text Box 5">
          <a:extLst>
            <a:ext uri="{FF2B5EF4-FFF2-40B4-BE49-F238E27FC236}">
              <a16:creationId xmlns:a16="http://schemas.microsoft.com/office/drawing/2014/main" id="{87515723-AF65-9768-F687-A085DBB5A0E4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4" name="Text Box 5">
          <a:extLst>
            <a:ext uri="{FF2B5EF4-FFF2-40B4-BE49-F238E27FC236}">
              <a16:creationId xmlns:a16="http://schemas.microsoft.com/office/drawing/2014/main" id="{96CCB317-FBB2-A3AB-E303-73580AAE925D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32" name="Text Box 5">
          <a:extLst>
            <a:ext uri="{FF2B5EF4-FFF2-40B4-BE49-F238E27FC236}">
              <a16:creationId xmlns:a16="http://schemas.microsoft.com/office/drawing/2014/main" id="{2422214E-EB1E-F975-FD09-C130CE63A192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33" name="Text Box 5">
          <a:extLst>
            <a:ext uri="{FF2B5EF4-FFF2-40B4-BE49-F238E27FC236}">
              <a16:creationId xmlns:a16="http://schemas.microsoft.com/office/drawing/2014/main" id="{0D501C7E-1770-3C9E-0865-7FFFC076A8DC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652145</xdr:colOff>
      <xdr:row>2</xdr:row>
      <xdr:rowOff>0</xdr:rowOff>
    </xdr:from>
    <xdr:to>
      <xdr:col>1</xdr:col>
      <xdr:colOff>1142963</xdr:colOff>
      <xdr:row>3</xdr:row>
      <xdr:rowOff>2153</xdr:rowOff>
    </xdr:to>
    <xdr:sp macro="" textlink="" fLocksText="0">
      <xdr:nvSpPr>
        <xdr:cNvPr id="42" name="Text Box 5">
          <a:extLst>
            <a:ext uri="{FF2B5EF4-FFF2-40B4-BE49-F238E27FC236}">
              <a16:creationId xmlns:a16="http://schemas.microsoft.com/office/drawing/2014/main" id="{AD080F95-C445-7B8E-3679-E14398041B33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652145</xdr:colOff>
      <xdr:row>2</xdr:row>
      <xdr:rowOff>0</xdr:rowOff>
    </xdr:from>
    <xdr:to>
      <xdr:col>1</xdr:col>
      <xdr:colOff>1142963</xdr:colOff>
      <xdr:row>3</xdr:row>
      <xdr:rowOff>2153</xdr:rowOff>
    </xdr:to>
    <xdr:sp macro="" textlink="" fLocksText="0">
      <xdr:nvSpPr>
        <xdr:cNvPr id="43" name="Text Box 5">
          <a:extLst>
            <a:ext uri="{FF2B5EF4-FFF2-40B4-BE49-F238E27FC236}">
              <a16:creationId xmlns:a16="http://schemas.microsoft.com/office/drawing/2014/main" id="{03C16233-C396-884D-202D-AE10EDED0F06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644525</xdr:colOff>
      <xdr:row>2</xdr:row>
      <xdr:rowOff>0</xdr:rowOff>
    </xdr:from>
    <xdr:to>
      <xdr:col>1</xdr:col>
      <xdr:colOff>1136040</xdr:colOff>
      <xdr:row>3</xdr:row>
      <xdr:rowOff>2153</xdr:rowOff>
    </xdr:to>
    <xdr:sp macro="" textlink="" fLocksText="0">
      <xdr:nvSpPr>
        <xdr:cNvPr id="32" name="Text Box 5">
          <a:extLst>
            <a:ext uri="{FF2B5EF4-FFF2-40B4-BE49-F238E27FC236}">
              <a16:creationId xmlns:a16="http://schemas.microsoft.com/office/drawing/2014/main" id="{80EB235A-5FB7-866F-8E73-D54003EE765E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644525</xdr:colOff>
      <xdr:row>2</xdr:row>
      <xdr:rowOff>0</xdr:rowOff>
    </xdr:from>
    <xdr:to>
      <xdr:col>1</xdr:col>
      <xdr:colOff>1136040</xdr:colOff>
      <xdr:row>3</xdr:row>
      <xdr:rowOff>2153</xdr:rowOff>
    </xdr:to>
    <xdr:sp macro="" textlink="" fLocksText="0">
      <xdr:nvSpPr>
        <xdr:cNvPr id="33" name="Text Box 5">
          <a:extLst>
            <a:ext uri="{FF2B5EF4-FFF2-40B4-BE49-F238E27FC236}">
              <a16:creationId xmlns:a16="http://schemas.microsoft.com/office/drawing/2014/main" id="{C79E8BF2-5B9A-9304-53A7-8C008BB9D5EC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644525</xdr:colOff>
      <xdr:row>2</xdr:row>
      <xdr:rowOff>0</xdr:rowOff>
    </xdr:from>
    <xdr:to>
      <xdr:col>1</xdr:col>
      <xdr:colOff>1136040</xdr:colOff>
      <xdr:row>3</xdr:row>
      <xdr:rowOff>2153</xdr:rowOff>
    </xdr:to>
    <xdr:sp macro="" textlink="" fLocksText="0">
      <xdr:nvSpPr>
        <xdr:cNvPr id="34" name="Text Box 5">
          <a:extLst>
            <a:ext uri="{FF2B5EF4-FFF2-40B4-BE49-F238E27FC236}">
              <a16:creationId xmlns:a16="http://schemas.microsoft.com/office/drawing/2014/main" id="{9CC4D9E6-365F-55E9-5270-44D999D8CAB5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644525</xdr:colOff>
      <xdr:row>2</xdr:row>
      <xdr:rowOff>0</xdr:rowOff>
    </xdr:from>
    <xdr:to>
      <xdr:col>1</xdr:col>
      <xdr:colOff>1136040</xdr:colOff>
      <xdr:row>3</xdr:row>
      <xdr:rowOff>2153</xdr:rowOff>
    </xdr:to>
    <xdr:sp macro="" textlink="" fLocksText="0">
      <xdr:nvSpPr>
        <xdr:cNvPr id="35" name="Text Box 5">
          <a:extLst>
            <a:ext uri="{FF2B5EF4-FFF2-40B4-BE49-F238E27FC236}">
              <a16:creationId xmlns:a16="http://schemas.microsoft.com/office/drawing/2014/main" id="{E338383D-2DEC-0E57-2865-F6B497A6C8EE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42" name="Text Box 5">
          <a:extLst>
            <a:ext uri="{FF2B5EF4-FFF2-40B4-BE49-F238E27FC236}">
              <a16:creationId xmlns:a16="http://schemas.microsoft.com/office/drawing/2014/main" id="{DDB9596C-B40E-9F55-C6BF-2F28B3233773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43" name="Text Box 5">
          <a:extLst>
            <a:ext uri="{FF2B5EF4-FFF2-40B4-BE49-F238E27FC236}">
              <a16:creationId xmlns:a16="http://schemas.microsoft.com/office/drawing/2014/main" id="{817003C0-153D-CCCB-5432-7BAB0409E4C2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44" name="Text Box 5">
          <a:extLst>
            <a:ext uri="{FF2B5EF4-FFF2-40B4-BE49-F238E27FC236}">
              <a16:creationId xmlns:a16="http://schemas.microsoft.com/office/drawing/2014/main" id="{829D1346-E181-F4AC-1570-F64FD2D47CC1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45" name="Text Box 5">
          <a:extLst>
            <a:ext uri="{FF2B5EF4-FFF2-40B4-BE49-F238E27FC236}">
              <a16:creationId xmlns:a16="http://schemas.microsoft.com/office/drawing/2014/main" id="{24A0E9FF-4CA8-7A41-98F2-D0E7E2736363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46" name="Text Box 5">
          <a:extLst>
            <a:ext uri="{FF2B5EF4-FFF2-40B4-BE49-F238E27FC236}">
              <a16:creationId xmlns:a16="http://schemas.microsoft.com/office/drawing/2014/main" id="{46C915F9-941B-A793-EFCB-F67D6ACBF467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47" name="Text Box 5">
          <a:extLst>
            <a:ext uri="{FF2B5EF4-FFF2-40B4-BE49-F238E27FC236}">
              <a16:creationId xmlns:a16="http://schemas.microsoft.com/office/drawing/2014/main" id="{B1D67A03-0264-923D-724F-673B91F54C52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48" name="Text Box 5">
          <a:extLst>
            <a:ext uri="{FF2B5EF4-FFF2-40B4-BE49-F238E27FC236}">
              <a16:creationId xmlns:a16="http://schemas.microsoft.com/office/drawing/2014/main" id="{F9D29643-BCC1-9796-CCF9-E4CA7D2B8C98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49" name="Text Box 5">
          <a:extLst>
            <a:ext uri="{FF2B5EF4-FFF2-40B4-BE49-F238E27FC236}">
              <a16:creationId xmlns:a16="http://schemas.microsoft.com/office/drawing/2014/main" id="{1C886F93-0B4B-8AD2-9C8C-FD9F677F7BBE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50" name="Text Box 5">
          <a:extLst>
            <a:ext uri="{FF2B5EF4-FFF2-40B4-BE49-F238E27FC236}">
              <a16:creationId xmlns:a16="http://schemas.microsoft.com/office/drawing/2014/main" id="{37A719C0-722C-7AD6-B0E8-61C2507BE65B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51" name="Text Box 5">
          <a:extLst>
            <a:ext uri="{FF2B5EF4-FFF2-40B4-BE49-F238E27FC236}">
              <a16:creationId xmlns:a16="http://schemas.microsoft.com/office/drawing/2014/main" id="{CB652F7B-EB66-2C50-5856-821036E7494C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52" name="Text Box 5">
          <a:extLst>
            <a:ext uri="{FF2B5EF4-FFF2-40B4-BE49-F238E27FC236}">
              <a16:creationId xmlns:a16="http://schemas.microsoft.com/office/drawing/2014/main" id="{BD88EF89-6089-687B-5708-A221AE15C9B1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53" name="Text Box 5">
          <a:extLst>
            <a:ext uri="{FF2B5EF4-FFF2-40B4-BE49-F238E27FC236}">
              <a16:creationId xmlns:a16="http://schemas.microsoft.com/office/drawing/2014/main" id="{38814AEB-1F2C-D831-B951-8E6AC11AD9B3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648970</xdr:colOff>
      <xdr:row>2</xdr:row>
      <xdr:rowOff>0</xdr:rowOff>
    </xdr:from>
    <xdr:to>
      <xdr:col>1</xdr:col>
      <xdr:colOff>1143462</xdr:colOff>
      <xdr:row>3</xdr:row>
      <xdr:rowOff>2153</xdr:rowOff>
    </xdr:to>
    <xdr:sp macro="" textlink="" fLocksText="0">
      <xdr:nvSpPr>
        <xdr:cNvPr id="2" name="Text Box 5">
          <a:extLst>
            <a:ext uri="{FF2B5EF4-FFF2-40B4-BE49-F238E27FC236}">
              <a16:creationId xmlns:a16="http://schemas.microsoft.com/office/drawing/2014/main" id="{387EAA8B-CA8B-1B22-0124-97DB46FE8F44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648970</xdr:colOff>
      <xdr:row>2</xdr:row>
      <xdr:rowOff>0</xdr:rowOff>
    </xdr:from>
    <xdr:to>
      <xdr:col>1</xdr:col>
      <xdr:colOff>1143462</xdr:colOff>
      <xdr:row>3</xdr:row>
      <xdr:rowOff>2153</xdr:rowOff>
    </xdr:to>
    <xdr:sp macro="" textlink="" fLocksText="0">
      <xdr:nvSpPr>
        <xdr:cNvPr id="3" name="Text Box 5">
          <a:extLst>
            <a:ext uri="{FF2B5EF4-FFF2-40B4-BE49-F238E27FC236}">
              <a16:creationId xmlns:a16="http://schemas.microsoft.com/office/drawing/2014/main" id="{61716555-204F-C5E1-CF8A-A2450643267E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648970</xdr:colOff>
      <xdr:row>2</xdr:row>
      <xdr:rowOff>0</xdr:rowOff>
    </xdr:from>
    <xdr:to>
      <xdr:col>1</xdr:col>
      <xdr:colOff>1143462</xdr:colOff>
      <xdr:row>3</xdr:row>
      <xdr:rowOff>2153</xdr:rowOff>
    </xdr:to>
    <xdr:sp macro="" textlink="" fLocksText="0">
      <xdr:nvSpPr>
        <xdr:cNvPr id="4" name="Text Box 5">
          <a:extLst>
            <a:ext uri="{FF2B5EF4-FFF2-40B4-BE49-F238E27FC236}">
              <a16:creationId xmlns:a16="http://schemas.microsoft.com/office/drawing/2014/main" id="{E65A8AAD-448A-4D97-19FC-373E45022A42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648970</xdr:colOff>
      <xdr:row>2</xdr:row>
      <xdr:rowOff>0</xdr:rowOff>
    </xdr:from>
    <xdr:to>
      <xdr:col>1</xdr:col>
      <xdr:colOff>1143462</xdr:colOff>
      <xdr:row>3</xdr:row>
      <xdr:rowOff>2153</xdr:rowOff>
    </xdr:to>
    <xdr:sp macro="" textlink="" fLocksText="0">
      <xdr:nvSpPr>
        <xdr:cNvPr id="5" name="Text Box 5">
          <a:extLst>
            <a:ext uri="{FF2B5EF4-FFF2-40B4-BE49-F238E27FC236}">
              <a16:creationId xmlns:a16="http://schemas.microsoft.com/office/drawing/2014/main" id="{8B86FF79-21A3-8BD2-AA53-21CF7237EAB5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648970</xdr:colOff>
      <xdr:row>2</xdr:row>
      <xdr:rowOff>0</xdr:rowOff>
    </xdr:from>
    <xdr:to>
      <xdr:col>1</xdr:col>
      <xdr:colOff>1143462</xdr:colOff>
      <xdr:row>3</xdr:row>
      <xdr:rowOff>2153</xdr:rowOff>
    </xdr:to>
    <xdr:sp macro="" textlink="" fLocksText="0">
      <xdr:nvSpPr>
        <xdr:cNvPr id="6" name="Text Box 5">
          <a:extLst>
            <a:ext uri="{FF2B5EF4-FFF2-40B4-BE49-F238E27FC236}">
              <a16:creationId xmlns:a16="http://schemas.microsoft.com/office/drawing/2014/main" id="{1B930074-2D63-A6E6-124F-8BA129317569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648970</xdr:colOff>
      <xdr:row>2</xdr:row>
      <xdr:rowOff>0</xdr:rowOff>
    </xdr:from>
    <xdr:to>
      <xdr:col>1</xdr:col>
      <xdr:colOff>1143462</xdr:colOff>
      <xdr:row>3</xdr:row>
      <xdr:rowOff>2153</xdr:rowOff>
    </xdr:to>
    <xdr:sp macro="" textlink="" fLocksText="0">
      <xdr:nvSpPr>
        <xdr:cNvPr id="7" name="Text Box 5">
          <a:extLst>
            <a:ext uri="{FF2B5EF4-FFF2-40B4-BE49-F238E27FC236}">
              <a16:creationId xmlns:a16="http://schemas.microsoft.com/office/drawing/2014/main" id="{CF5E588D-9EA0-CBEA-E654-0FECFB4D4F76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648970</xdr:colOff>
      <xdr:row>2</xdr:row>
      <xdr:rowOff>0</xdr:rowOff>
    </xdr:from>
    <xdr:to>
      <xdr:col>1</xdr:col>
      <xdr:colOff>1143462</xdr:colOff>
      <xdr:row>3</xdr:row>
      <xdr:rowOff>2153</xdr:rowOff>
    </xdr:to>
    <xdr:sp macro="" textlink="" fLocksText="0">
      <xdr:nvSpPr>
        <xdr:cNvPr id="8" name="Text Box 5">
          <a:extLst>
            <a:ext uri="{FF2B5EF4-FFF2-40B4-BE49-F238E27FC236}">
              <a16:creationId xmlns:a16="http://schemas.microsoft.com/office/drawing/2014/main" id="{9800CAAF-BDA8-0A53-B3E9-685443660B50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648970</xdr:colOff>
      <xdr:row>2</xdr:row>
      <xdr:rowOff>0</xdr:rowOff>
    </xdr:from>
    <xdr:to>
      <xdr:col>1</xdr:col>
      <xdr:colOff>1143462</xdr:colOff>
      <xdr:row>3</xdr:row>
      <xdr:rowOff>2153</xdr:rowOff>
    </xdr:to>
    <xdr:sp macro="" textlink="" fLocksText="0">
      <xdr:nvSpPr>
        <xdr:cNvPr id="9" name="Text Box 5">
          <a:extLst>
            <a:ext uri="{FF2B5EF4-FFF2-40B4-BE49-F238E27FC236}">
              <a16:creationId xmlns:a16="http://schemas.microsoft.com/office/drawing/2014/main" id="{0639DE53-035E-CF46-0168-C26B98B3207E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0" name="Text Box 5">
          <a:extLst>
            <a:ext uri="{FF2B5EF4-FFF2-40B4-BE49-F238E27FC236}">
              <a16:creationId xmlns:a16="http://schemas.microsoft.com/office/drawing/2014/main" id="{18064E4B-FE20-6FCE-3B04-167666D08986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1" name="Text Box 5">
          <a:extLst>
            <a:ext uri="{FF2B5EF4-FFF2-40B4-BE49-F238E27FC236}">
              <a16:creationId xmlns:a16="http://schemas.microsoft.com/office/drawing/2014/main" id="{41EDBC2E-5725-EC57-09CF-554995A454C8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2" name="Text Box 5">
          <a:extLst>
            <a:ext uri="{FF2B5EF4-FFF2-40B4-BE49-F238E27FC236}">
              <a16:creationId xmlns:a16="http://schemas.microsoft.com/office/drawing/2014/main" id="{737AF4CE-FD96-BF24-3253-3B7AC8CC0132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3" name="Text Box 5">
          <a:extLst>
            <a:ext uri="{FF2B5EF4-FFF2-40B4-BE49-F238E27FC236}">
              <a16:creationId xmlns:a16="http://schemas.microsoft.com/office/drawing/2014/main" id="{0370FBA9-03FF-0C97-EA9C-823B68067674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4" name="Text Box 5">
          <a:extLst>
            <a:ext uri="{FF2B5EF4-FFF2-40B4-BE49-F238E27FC236}">
              <a16:creationId xmlns:a16="http://schemas.microsoft.com/office/drawing/2014/main" id="{6E9358EA-A39D-43E6-51B1-8E3E71FF6B9D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5" name="Text Box 5">
          <a:extLst>
            <a:ext uri="{FF2B5EF4-FFF2-40B4-BE49-F238E27FC236}">
              <a16:creationId xmlns:a16="http://schemas.microsoft.com/office/drawing/2014/main" id="{145BC44C-ACA2-1836-A279-F3872408F55B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6" name="Text Box 5">
          <a:extLst>
            <a:ext uri="{FF2B5EF4-FFF2-40B4-BE49-F238E27FC236}">
              <a16:creationId xmlns:a16="http://schemas.microsoft.com/office/drawing/2014/main" id="{A58E97E0-8543-91D8-1F2A-E2E0993C4E45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7" name="Text Box 5">
          <a:extLst>
            <a:ext uri="{FF2B5EF4-FFF2-40B4-BE49-F238E27FC236}">
              <a16:creationId xmlns:a16="http://schemas.microsoft.com/office/drawing/2014/main" id="{3608DAEF-FA82-3415-2FEC-14DA9945EFD3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0" name="Text Box 5">
          <a:extLst>
            <a:ext uri="{FF2B5EF4-FFF2-40B4-BE49-F238E27FC236}">
              <a16:creationId xmlns:a16="http://schemas.microsoft.com/office/drawing/2014/main" id="{9DBEDA7F-08EC-4131-F3CB-BE5111ED6139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1" name="Text Box 5">
          <a:extLst>
            <a:ext uri="{FF2B5EF4-FFF2-40B4-BE49-F238E27FC236}">
              <a16:creationId xmlns:a16="http://schemas.microsoft.com/office/drawing/2014/main" id="{2DBDC382-B7BF-4198-9FA7-9783845B5D39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2" name="Text Box 5">
          <a:extLst>
            <a:ext uri="{FF2B5EF4-FFF2-40B4-BE49-F238E27FC236}">
              <a16:creationId xmlns:a16="http://schemas.microsoft.com/office/drawing/2014/main" id="{202DE7F9-0B9D-8251-2495-F0B435B7A571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3" name="Text Box 5">
          <a:extLst>
            <a:ext uri="{FF2B5EF4-FFF2-40B4-BE49-F238E27FC236}">
              <a16:creationId xmlns:a16="http://schemas.microsoft.com/office/drawing/2014/main" id="{8180E4DB-63C8-D3C4-B391-09FE97DF7347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4" name="Text Box 5">
          <a:extLst>
            <a:ext uri="{FF2B5EF4-FFF2-40B4-BE49-F238E27FC236}">
              <a16:creationId xmlns:a16="http://schemas.microsoft.com/office/drawing/2014/main" id="{9DB5F83C-4405-8825-3E22-83B49AFE2ECC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5" name="Text Box 5">
          <a:extLst>
            <a:ext uri="{FF2B5EF4-FFF2-40B4-BE49-F238E27FC236}">
              <a16:creationId xmlns:a16="http://schemas.microsoft.com/office/drawing/2014/main" id="{14F9BBCB-8F41-F6AE-C21E-A68489BFADE2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6" name="Text Box 5">
          <a:extLst>
            <a:ext uri="{FF2B5EF4-FFF2-40B4-BE49-F238E27FC236}">
              <a16:creationId xmlns:a16="http://schemas.microsoft.com/office/drawing/2014/main" id="{DB4532F6-3CA2-C375-04CC-330F24EDF851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7" name="Text Box 5">
          <a:extLst>
            <a:ext uri="{FF2B5EF4-FFF2-40B4-BE49-F238E27FC236}">
              <a16:creationId xmlns:a16="http://schemas.microsoft.com/office/drawing/2014/main" id="{BB80C3CA-503C-509E-EAA1-1CAB30DD7C45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0" name="Text Box 5">
          <a:extLst>
            <a:ext uri="{FF2B5EF4-FFF2-40B4-BE49-F238E27FC236}">
              <a16:creationId xmlns:a16="http://schemas.microsoft.com/office/drawing/2014/main" id="{F923A69C-3E41-7EC1-73D0-34FFA8947287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1" name="Text Box 5">
          <a:extLst>
            <a:ext uri="{FF2B5EF4-FFF2-40B4-BE49-F238E27FC236}">
              <a16:creationId xmlns:a16="http://schemas.microsoft.com/office/drawing/2014/main" id="{793A20F5-C7ED-BC8E-2D4D-86548AB2A7F1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2" name="Text Box 5">
          <a:extLst>
            <a:ext uri="{FF2B5EF4-FFF2-40B4-BE49-F238E27FC236}">
              <a16:creationId xmlns:a16="http://schemas.microsoft.com/office/drawing/2014/main" id="{8E353D37-F045-DA01-6AEF-06938DBF5022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3" name="Text Box 5">
          <a:extLst>
            <a:ext uri="{FF2B5EF4-FFF2-40B4-BE49-F238E27FC236}">
              <a16:creationId xmlns:a16="http://schemas.microsoft.com/office/drawing/2014/main" id="{B7EDEC6C-6D5C-3F5C-CED6-278EBB35C31A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4" name="Text Box 5">
          <a:extLst>
            <a:ext uri="{FF2B5EF4-FFF2-40B4-BE49-F238E27FC236}">
              <a16:creationId xmlns:a16="http://schemas.microsoft.com/office/drawing/2014/main" id="{C69DE50B-7F6F-97E1-61E3-95B4C1180954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5" name="Text Box 5">
          <a:extLst>
            <a:ext uri="{FF2B5EF4-FFF2-40B4-BE49-F238E27FC236}">
              <a16:creationId xmlns:a16="http://schemas.microsoft.com/office/drawing/2014/main" id="{35534685-CB4C-80AB-6321-123335D6EA5F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6" name="Text Box 5">
          <a:extLst>
            <a:ext uri="{FF2B5EF4-FFF2-40B4-BE49-F238E27FC236}">
              <a16:creationId xmlns:a16="http://schemas.microsoft.com/office/drawing/2014/main" id="{854BFC43-59B6-F924-4951-BD482C779872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7" name="Text Box 5">
          <a:extLst>
            <a:ext uri="{FF2B5EF4-FFF2-40B4-BE49-F238E27FC236}">
              <a16:creationId xmlns:a16="http://schemas.microsoft.com/office/drawing/2014/main" id="{65775D09-D010-FF6F-0C94-3488003C6BED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8" name="Text Box 5">
          <a:extLst>
            <a:ext uri="{FF2B5EF4-FFF2-40B4-BE49-F238E27FC236}">
              <a16:creationId xmlns:a16="http://schemas.microsoft.com/office/drawing/2014/main" id="{AB1A7AFD-86E7-7FF1-59EF-1889E67A9B2D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19" name="Text Box 5">
          <a:extLst>
            <a:ext uri="{FF2B5EF4-FFF2-40B4-BE49-F238E27FC236}">
              <a16:creationId xmlns:a16="http://schemas.microsoft.com/office/drawing/2014/main" id="{66B4ECE9-4546-4656-491F-F83C7CB3B799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20" name="Text Box 5">
          <a:extLst>
            <a:ext uri="{FF2B5EF4-FFF2-40B4-BE49-F238E27FC236}">
              <a16:creationId xmlns:a16="http://schemas.microsoft.com/office/drawing/2014/main" id="{CDA4173A-B380-39B6-3112-425E6B2CA6A6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21" name="Text Box 5">
          <a:extLst>
            <a:ext uri="{FF2B5EF4-FFF2-40B4-BE49-F238E27FC236}">
              <a16:creationId xmlns:a16="http://schemas.microsoft.com/office/drawing/2014/main" id="{8CB18AEF-1728-0BC8-01E1-00E00894D623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22" name="Text Box 5">
          <a:extLst>
            <a:ext uri="{FF2B5EF4-FFF2-40B4-BE49-F238E27FC236}">
              <a16:creationId xmlns:a16="http://schemas.microsoft.com/office/drawing/2014/main" id="{7913738B-EDB5-7680-348B-75B1BD4368C4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23" name="Text Box 5">
          <a:extLst>
            <a:ext uri="{FF2B5EF4-FFF2-40B4-BE49-F238E27FC236}">
              <a16:creationId xmlns:a16="http://schemas.microsoft.com/office/drawing/2014/main" id="{F6A49E4B-D6D0-3C7A-88EA-4C2859FA0A90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24" name="Text Box 5">
          <a:extLst>
            <a:ext uri="{FF2B5EF4-FFF2-40B4-BE49-F238E27FC236}">
              <a16:creationId xmlns:a16="http://schemas.microsoft.com/office/drawing/2014/main" id="{2F02940E-A17B-2AA0-9D26-C4F821D75780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658495</xdr:colOff>
      <xdr:row>2</xdr:row>
      <xdr:rowOff>0</xdr:rowOff>
    </xdr:from>
    <xdr:to>
      <xdr:col>1</xdr:col>
      <xdr:colOff>1145385</xdr:colOff>
      <xdr:row>3</xdr:row>
      <xdr:rowOff>2153</xdr:rowOff>
    </xdr:to>
    <xdr:sp macro="" textlink="" fLocksText="0">
      <xdr:nvSpPr>
        <xdr:cNvPr id="25" name="Text Box 5">
          <a:extLst>
            <a:ext uri="{FF2B5EF4-FFF2-40B4-BE49-F238E27FC236}">
              <a16:creationId xmlns:a16="http://schemas.microsoft.com/office/drawing/2014/main" id="{27D76BCD-25F8-42E3-4487-B0D45ED65F2B}"/>
            </a:ext>
          </a:extLst>
        </xdr:cNvPr>
        <xdr:cNvSpPr txBox="1">
          <a:spLocks noChangeArrowheads="1"/>
        </xdr:cNvSpPr>
      </xdr:nvSpPr>
      <xdr:spPr bwMode="auto">
        <a:xfrm>
          <a:off x="952500" y="323850"/>
          <a:ext cx="49011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3" name="Text Box 5">
          <a:extLst>
            <a:ext uri="{FF2B5EF4-FFF2-40B4-BE49-F238E27FC236}">
              <a16:creationId xmlns:a16="http://schemas.microsoft.com/office/drawing/2014/main" id="{6B2A7F05-B4AE-E710-2956-55F6DCC8CBDD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4" name="Text Box 5">
          <a:extLst>
            <a:ext uri="{FF2B5EF4-FFF2-40B4-BE49-F238E27FC236}">
              <a16:creationId xmlns:a16="http://schemas.microsoft.com/office/drawing/2014/main" id="{EF91ADBC-76FB-E76D-9833-9215CF570F16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3" name="Text Box 5">
          <a:extLst>
            <a:ext uri="{FF2B5EF4-FFF2-40B4-BE49-F238E27FC236}">
              <a16:creationId xmlns:a16="http://schemas.microsoft.com/office/drawing/2014/main" id="{24E31447-C867-9391-AFF3-E9091F99EEA9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4" name="Text Box 5">
          <a:extLst>
            <a:ext uri="{FF2B5EF4-FFF2-40B4-BE49-F238E27FC236}">
              <a16:creationId xmlns:a16="http://schemas.microsoft.com/office/drawing/2014/main" id="{D2E83F6E-B315-97BA-9712-ED064B26A410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2" name="Text Box 5">
          <a:extLst>
            <a:ext uri="{FF2B5EF4-FFF2-40B4-BE49-F238E27FC236}">
              <a16:creationId xmlns:a16="http://schemas.microsoft.com/office/drawing/2014/main" id="{90C03ABF-22C3-2AA9-0240-E6B930609563}"/>
            </a:ext>
          </a:extLst>
        </xdr:cNvPr>
        <xdr:cNvSpPr txBox="1">
          <a:spLocks noChangeArrowheads="1"/>
        </xdr:cNvSpPr>
      </xdr:nvSpPr>
      <xdr:spPr bwMode="auto">
        <a:xfrm>
          <a:off x="955675" y="323850"/>
          <a:ext cx="493857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3" name="Text Box 5">
          <a:extLst>
            <a:ext uri="{FF2B5EF4-FFF2-40B4-BE49-F238E27FC236}">
              <a16:creationId xmlns:a16="http://schemas.microsoft.com/office/drawing/2014/main" id="{498712D7-44F4-F407-89D8-65830FB68EF1}"/>
            </a:ext>
          </a:extLst>
        </xdr:cNvPr>
        <xdr:cNvSpPr txBox="1">
          <a:spLocks noChangeArrowheads="1"/>
        </xdr:cNvSpPr>
      </xdr:nvSpPr>
      <xdr:spPr bwMode="auto">
        <a:xfrm>
          <a:off x="955675" y="323850"/>
          <a:ext cx="493857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661670</xdr:colOff>
      <xdr:row>2</xdr:row>
      <xdr:rowOff>0</xdr:rowOff>
    </xdr:from>
    <xdr:to>
      <xdr:col>1</xdr:col>
      <xdr:colOff>1141293</xdr:colOff>
      <xdr:row>3</xdr:row>
      <xdr:rowOff>2153</xdr:rowOff>
    </xdr:to>
    <xdr:sp macro="" textlink="" fLocksText="0">
      <xdr:nvSpPr>
        <xdr:cNvPr id="2" name="Text Box 5">
          <a:extLst>
            <a:ext uri="{FF2B5EF4-FFF2-40B4-BE49-F238E27FC236}">
              <a16:creationId xmlns:a16="http://schemas.microsoft.com/office/drawing/2014/main" id="{C9EEBF00-9472-167A-A809-6DECCDC3C76D}"/>
            </a:ext>
          </a:extLst>
        </xdr:cNvPr>
        <xdr:cNvSpPr txBox="1">
          <a:spLocks noChangeArrowheads="1"/>
        </xdr:cNvSpPr>
      </xdr:nvSpPr>
      <xdr:spPr bwMode="auto">
        <a:xfrm>
          <a:off x="955675" y="323850"/>
          <a:ext cx="493857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661670</xdr:colOff>
      <xdr:row>2</xdr:row>
      <xdr:rowOff>0</xdr:rowOff>
    </xdr:from>
    <xdr:to>
      <xdr:col>1</xdr:col>
      <xdr:colOff>1141293</xdr:colOff>
      <xdr:row>3</xdr:row>
      <xdr:rowOff>2153</xdr:rowOff>
    </xdr:to>
    <xdr:sp macro="" textlink="" fLocksText="0">
      <xdr:nvSpPr>
        <xdr:cNvPr id="3" name="Text Box 5">
          <a:extLst>
            <a:ext uri="{FF2B5EF4-FFF2-40B4-BE49-F238E27FC236}">
              <a16:creationId xmlns:a16="http://schemas.microsoft.com/office/drawing/2014/main" id="{88D0043C-A0F5-FAAC-AE1C-95B36B3FB751}"/>
            </a:ext>
          </a:extLst>
        </xdr:cNvPr>
        <xdr:cNvSpPr txBox="1">
          <a:spLocks noChangeArrowheads="1"/>
        </xdr:cNvSpPr>
      </xdr:nvSpPr>
      <xdr:spPr bwMode="auto">
        <a:xfrm>
          <a:off x="955675" y="323850"/>
          <a:ext cx="493857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661670</xdr:colOff>
      <xdr:row>2</xdr:row>
      <xdr:rowOff>0</xdr:rowOff>
    </xdr:from>
    <xdr:to>
      <xdr:col>1</xdr:col>
      <xdr:colOff>1141293</xdr:colOff>
      <xdr:row>3</xdr:row>
      <xdr:rowOff>2153</xdr:rowOff>
    </xdr:to>
    <xdr:sp macro="" textlink="" fLocksText="0">
      <xdr:nvSpPr>
        <xdr:cNvPr id="4" name="Text Box 5">
          <a:extLst>
            <a:ext uri="{FF2B5EF4-FFF2-40B4-BE49-F238E27FC236}">
              <a16:creationId xmlns:a16="http://schemas.microsoft.com/office/drawing/2014/main" id="{2961893F-DF16-0DE6-FC2E-F284C9EDD7A4}"/>
            </a:ext>
          </a:extLst>
        </xdr:cNvPr>
        <xdr:cNvSpPr txBox="1">
          <a:spLocks noChangeArrowheads="1"/>
        </xdr:cNvSpPr>
      </xdr:nvSpPr>
      <xdr:spPr bwMode="auto">
        <a:xfrm>
          <a:off x="955675" y="323850"/>
          <a:ext cx="493857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661670</xdr:colOff>
      <xdr:row>2</xdr:row>
      <xdr:rowOff>0</xdr:rowOff>
    </xdr:from>
    <xdr:to>
      <xdr:col>1</xdr:col>
      <xdr:colOff>1141293</xdr:colOff>
      <xdr:row>3</xdr:row>
      <xdr:rowOff>2153</xdr:rowOff>
    </xdr:to>
    <xdr:sp macro="" textlink="" fLocksText="0">
      <xdr:nvSpPr>
        <xdr:cNvPr id="5" name="Text Box 5">
          <a:extLst>
            <a:ext uri="{FF2B5EF4-FFF2-40B4-BE49-F238E27FC236}">
              <a16:creationId xmlns:a16="http://schemas.microsoft.com/office/drawing/2014/main" id="{0E02184C-9441-EBA9-2320-C63CF821231B}"/>
            </a:ext>
          </a:extLst>
        </xdr:cNvPr>
        <xdr:cNvSpPr txBox="1">
          <a:spLocks noChangeArrowheads="1"/>
        </xdr:cNvSpPr>
      </xdr:nvSpPr>
      <xdr:spPr bwMode="auto">
        <a:xfrm>
          <a:off x="955675" y="323850"/>
          <a:ext cx="493857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37" name="Text Box 5">
          <a:extLst>
            <a:ext uri="{FF2B5EF4-FFF2-40B4-BE49-F238E27FC236}">
              <a16:creationId xmlns:a16="http://schemas.microsoft.com/office/drawing/2014/main" id="{71AF811C-21EE-2D25-B0EF-69A993E5F601}"/>
            </a:ext>
          </a:extLst>
        </xdr:cNvPr>
        <xdr:cNvSpPr txBox="1">
          <a:spLocks noChangeArrowheads="1"/>
        </xdr:cNvSpPr>
      </xdr:nvSpPr>
      <xdr:spPr bwMode="auto">
        <a:xfrm>
          <a:off x="986155" y="320040"/>
          <a:ext cx="509053" cy="162173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38" name="Text Box 5">
          <a:extLst>
            <a:ext uri="{FF2B5EF4-FFF2-40B4-BE49-F238E27FC236}">
              <a16:creationId xmlns:a16="http://schemas.microsoft.com/office/drawing/2014/main" id="{634D9F47-D6FA-3D5C-686A-818A8F0CB6CD}"/>
            </a:ext>
          </a:extLst>
        </xdr:cNvPr>
        <xdr:cNvSpPr txBox="1">
          <a:spLocks noChangeArrowheads="1"/>
        </xdr:cNvSpPr>
      </xdr:nvSpPr>
      <xdr:spPr bwMode="auto">
        <a:xfrm>
          <a:off x="986155" y="320040"/>
          <a:ext cx="509053" cy="162173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39" name="Text Box 5">
          <a:extLst>
            <a:ext uri="{FF2B5EF4-FFF2-40B4-BE49-F238E27FC236}">
              <a16:creationId xmlns:a16="http://schemas.microsoft.com/office/drawing/2014/main" id="{F6FB4736-4C99-7E0D-E620-A9176A278FA0}"/>
            </a:ext>
          </a:extLst>
        </xdr:cNvPr>
        <xdr:cNvSpPr txBox="1">
          <a:spLocks noChangeArrowheads="1"/>
        </xdr:cNvSpPr>
      </xdr:nvSpPr>
      <xdr:spPr bwMode="auto">
        <a:xfrm>
          <a:off x="986155" y="320040"/>
          <a:ext cx="509053" cy="162173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40" name="Text Box 5">
          <a:extLst>
            <a:ext uri="{FF2B5EF4-FFF2-40B4-BE49-F238E27FC236}">
              <a16:creationId xmlns:a16="http://schemas.microsoft.com/office/drawing/2014/main" id="{B3ADA6E3-F110-B9AB-C066-47B3CF536595}"/>
            </a:ext>
          </a:extLst>
        </xdr:cNvPr>
        <xdr:cNvSpPr txBox="1">
          <a:spLocks noChangeArrowheads="1"/>
        </xdr:cNvSpPr>
      </xdr:nvSpPr>
      <xdr:spPr bwMode="auto">
        <a:xfrm>
          <a:off x="986155" y="320040"/>
          <a:ext cx="509053" cy="162173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650875</xdr:colOff>
      <xdr:row>2</xdr:row>
      <xdr:rowOff>0</xdr:rowOff>
    </xdr:from>
    <xdr:to>
      <xdr:col>0</xdr:col>
      <xdr:colOff>1144732</xdr:colOff>
      <xdr:row>3</xdr:row>
      <xdr:rowOff>2153</xdr:rowOff>
    </xdr:to>
    <xdr:sp macro="" textlink="" fLocksText="0">
      <xdr:nvSpPr>
        <xdr:cNvPr id="2" name="Text Box 5">
          <a:extLst>
            <a:ext uri="{FF2B5EF4-FFF2-40B4-BE49-F238E27FC236}">
              <a16:creationId xmlns:a16="http://schemas.microsoft.com/office/drawing/2014/main" id="{3A45346C-DC67-104A-0935-6199102585DC}"/>
            </a:ext>
          </a:extLst>
        </xdr:cNvPr>
        <xdr:cNvSpPr txBox="1">
          <a:spLocks noChangeArrowheads="1"/>
        </xdr:cNvSpPr>
      </xdr:nvSpPr>
      <xdr:spPr bwMode="auto">
        <a:xfrm>
          <a:off x="955675" y="323850"/>
          <a:ext cx="493857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0</xdr:col>
      <xdr:colOff>650875</xdr:colOff>
      <xdr:row>2</xdr:row>
      <xdr:rowOff>0</xdr:rowOff>
    </xdr:from>
    <xdr:to>
      <xdr:col>0</xdr:col>
      <xdr:colOff>1144732</xdr:colOff>
      <xdr:row>3</xdr:row>
      <xdr:rowOff>2153</xdr:rowOff>
    </xdr:to>
    <xdr:sp macro="" textlink="" fLocksText="0">
      <xdr:nvSpPr>
        <xdr:cNvPr id="3" name="Text Box 5">
          <a:extLst>
            <a:ext uri="{FF2B5EF4-FFF2-40B4-BE49-F238E27FC236}">
              <a16:creationId xmlns:a16="http://schemas.microsoft.com/office/drawing/2014/main" id="{038F7E2B-AA1E-F754-AA1B-442C70CAEDB1}"/>
            </a:ext>
          </a:extLst>
        </xdr:cNvPr>
        <xdr:cNvSpPr txBox="1">
          <a:spLocks noChangeArrowheads="1"/>
        </xdr:cNvSpPr>
      </xdr:nvSpPr>
      <xdr:spPr bwMode="auto">
        <a:xfrm>
          <a:off x="955675" y="323850"/>
          <a:ext cx="493857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650875</xdr:colOff>
      <xdr:row>2</xdr:row>
      <xdr:rowOff>0</xdr:rowOff>
    </xdr:from>
    <xdr:to>
      <xdr:col>0</xdr:col>
      <xdr:colOff>1144732</xdr:colOff>
      <xdr:row>3</xdr:row>
      <xdr:rowOff>2153</xdr:rowOff>
    </xdr:to>
    <xdr:sp macro="" textlink="" fLocksText="0">
      <xdr:nvSpPr>
        <xdr:cNvPr id="4" name="Text Box 5">
          <a:extLst>
            <a:ext uri="{FF2B5EF4-FFF2-40B4-BE49-F238E27FC236}">
              <a16:creationId xmlns:a16="http://schemas.microsoft.com/office/drawing/2014/main" id="{E1DD31FE-2D7F-FCC7-A5E2-2F2BDC359A6A}"/>
            </a:ext>
          </a:extLst>
        </xdr:cNvPr>
        <xdr:cNvSpPr txBox="1">
          <a:spLocks noChangeArrowheads="1"/>
        </xdr:cNvSpPr>
      </xdr:nvSpPr>
      <xdr:spPr bwMode="auto">
        <a:xfrm>
          <a:off x="955675" y="323850"/>
          <a:ext cx="493857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0</xdr:col>
      <xdr:colOff>650875</xdr:colOff>
      <xdr:row>2</xdr:row>
      <xdr:rowOff>0</xdr:rowOff>
    </xdr:from>
    <xdr:to>
      <xdr:col>0</xdr:col>
      <xdr:colOff>1144732</xdr:colOff>
      <xdr:row>3</xdr:row>
      <xdr:rowOff>2153</xdr:rowOff>
    </xdr:to>
    <xdr:sp macro="" textlink="" fLocksText="0">
      <xdr:nvSpPr>
        <xdr:cNvPr id="5" name="Text Box 5">
          <a:extLst>
            <a:ext uri="{FF2B5EF4-FFF2-40B4-BE49-F238E27FC236}">
              <a16:creationId xmlns:a16="http://schemas.microsoft.com/office/drawing/2014/main" id="{D29419F3-A0CF-591F-E8B2-337022A67BCB}"/>
            </a:ext>
          </a:extLst>
        </xdr:cNvPr>
        <xdr:cNvSpPr txBox="1">
          <a:spLocks noChangeArrowheads="1"/>
        </xdr:cNvSpPr>
      </xdr:nvSpPr>
      <xdr:spPr bwMode="auto">
        <a:xfrm>
          <a:off x="955675" y="323850"/>
          <a:ext cx="493857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21" name="Text Box 5">
          <a:extLst>
            <a:ext uri="{FF2B5EF4-FFF2-40B4-BE49-F238E27FC236}">
              <a16:creationId xmlns:a16="http://schemas.microsoft.com/office/drawing/2014/main" id="{7E5D3508-A438-C480-8006-3DE908ED861E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22" name="Text Box 5">
          <a:extLst>
            <a:ext uri="{FF2B5EF4-FFF2-40B4-BE49-F238E27FC236}">
              <a16:creationId xmlns:a16="http://schemas.microsoft.com/office/drawing/2014/main" id="{B6D9D815-CC99-2F82-2254-FB16B4F2597B}"/>
            </a:ext>
          </a:extLst>
        </xdr:cNvPr>
        <xdr:cNvSpPr txBox="1">
          <a:spLocks noChangeArrowheads="1"/>
        </xdr:cNvSpPr>
      </xdr:nvSpPr>
      <xdr:spPr bwMode="auto">
        <a:xfrm>
          <a:off x="958850" y="323850"/>
          <a:ext cx="490105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2" name="Text Box 5">
          <a:extLst>
            <a:ext uri="{FF2B5EF4-FFF2-40B4-BE49-F238E27FC236}">
              <a16:creationId xmlns:a16="http://schemas.microsoft.com/office/drawing/2014/main" id="{AFE85A11-F74D-04E6-247E-25B8D1CF752A}"/>
            </a:ext>
          </a:extLst>
        </xdr:cNvPr>
        <xdr:cNvSpPr txBox="1">
          <a:spLocks noChangeArrowheads="1"/>
        </xdr:cNvSpPr>
      </xdr:nvSpPr>
      <xdr:spPr bwMode="auto">
        <a:xfrm>
          <a:off x="955675" y="323850"/>
          <a:ext cx="493857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3" name="Text Box 5">
          <a:extLst>
            <a:ext uri="{FF2B5EF4-FFF2-40B4-BE49-F238E27FC236}">
              <a16:creationId xmlns:a16="http://schemas.microsoft.com/office/drawing/2014/main" id="{9B7A4E70-A034-8BC9-0F24-7ED17C986655}"/>
            </a:ext>
          </a:extLst>
        </xdr:cNvPr>
        <xdr:cNvSpPr txBox="1">
          <a:spLocks noChangeArrowheads="1"/>
        </xdr:cNvSpPr>
      </xdr:nvSpPr>
      <xdr:spPr bwMode="auto">
        <a:xfrm>
          <a:off x="955675" y="323850"/>
          <a:ext cx="493857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4" name="Text Box 5">
          <a:extLst>
            <a:ext uri="{FF2B5EF4-FFF2-40B4-BE49-F238E27FC236}">
              <a16:creationId xmlns:a16="http://schemas.microsoft.com/office/drawing/2014/main" id="{99518789-50AA-A479-9A0C-76CEC1F6A267}"/>
            </a:ext>
          </a:extLst>
        </xdr:cNvPr>
        <xdr:cNvSpPr txBox="1">
          <a:spLocks noChangeArrowheads="1"/>
        </xdr:cNvSpPr>
      </xdr:nvSpPr>
      <xdr:spPr bwMode="auto">
        <a:xfrm>
          <a:off x="955675" y="323850"/>
          <a:ext cx="493857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659765</xdr:colOff>
      <xdr:row>2</xdr:row>
      <xdr:rowOff>0</xdr:rowOff>
    </xdr:from>
    <xdr:to>
      <xdr:col>1</xdr:col>
      <xdr:colOff>1155176</xdr:colOff>
      <xdr:row>3</xdr:row>
      <xdr:rowOff>2153</xdr:rowOff>
    </xdr:to>
    <xdr:sp macro="" textlink="" fLocksText="0">
      <xdr:nvSpPr>
        <xdr:cNvPr id="5" name="Text Box 5">
          <a:extLst>
            <a:ext uri="{FF2B5EF4-FFF2-40B4-BE49-F238E27FC236}">
              <a16:creationId xmlns:a16="http://schemas.microsoft.com/office/drawing/2014/main" id="{4C4BF3B7-9FB3-0054-025E-7F0239E5CEA4}"/>
            </a:ext>
          </a:extLst>
        </xdr:cNvPr>
        <xdr:cNvSpPr txBox="1">
          <a:spLocks noChangeArrowheads="1"/>
        </xdr:cNvSpPr>
      </xdr:nvSpPr>
      <xdr:spPr bwMode="auto">
        <a:xfrm>
          <a:off x="955675" y="323850"/>
          <a:ext cx="493857" cy="164078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</a:t>
          </a:r>
          <a:r>
            <a:rPr lang="ro-R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7"/>
  <sheetViews>
    <sheetView zoomScaleNormal="100" workbookViewId="0">
      <selection activeCell="F140" sqref="F140:H141"/>
    </sheetView>
  </sheetViews>
  <sheetFormatPr defaultRowHeight="12.75" x14ac:dyDescent="0.2"/>
  <cols>
    <col min="1" max="1" width="4.5703125" style="45" customWidth="1"/>
    <col min="2" max="2" width="54.42578125" style="54" customWidth="1"/>
    <col min="3" max="3" width="8.5703125" style="45" customWidth="1"/>
    <col min="4" max="4" width="10.140625" style="45" customWidth="1"/>
    <col min="5" max="5" width="10.7109375" style="45" customWidth="1"/>
    <col min="6" max="6" width="8" style="45" customWidth="1"/>
    <col min="7" max="7" width="7.28515625" style="45" customWidth="1"/>
    <col min="8" max="8" width="7.5703125" style="45" customWidth="1"/>
    <col min="9" max="9" width="7.85546875" style="45" customWidth="1"/>
    <col min="10" max="10" width="6.140625" style="45" customWidth="1"/>
    <col min="11" max="11" width="6.42578125" style="45" customWidth="1"/>
    <col min="12" max="12" width="7" style="45" bestFit="1" customWidth="1"/>
    <col min="13" max="16384" width="9.140625" style="45"/>
  </cols>
  <sheetData>
    <row r="1" spans="1:13" ht="12.75" customHeight="1" x14ac:dyDescent="0.2">
      <c r="B1" s="48" t="s">
        <v>336</v>
      </c>
      <c r="C1" s="48"/>
      <c r="D1" s="48"/>
      <c r="E1" s="48"/>
      <c r="F1" s="48"/>
      <c r="G1" s="48"/>
      <c r="H1" s="48"/>
      <c r="I1" s="3"/>
      <c r="J1" s="3"/>
      <c r="K1" s="3"/>
      <c r="L1" s="3"/>
    </row>
    <row r="2" spans="1:13" ht="12.75" customHeight="1" x14ac:dyDescent="0.2">
      <c r="B2" s="49" t="s">
        <v>339</v>
      </c>
      <c r="C2" s="48"/>
      <c r="D2" s="48"/>
      <c r="E2" s="48"/>
      <c r="F2" s="48"/>
      <c r="G2" s="48"/>
      <c r="H2" s="48"/>
      <c r="I2" s="3"/>
      <c r="J2" s="3"/>
      <c r="K2" s="3"/>
      <c r="L2" s="3"/>
    </row>
    <row r="3" spans="1:13" ht="12.75" customHeight="1" x14ac:dyDescent="0.2">
      <c r="B3" s="48" t="s">
        <v>138</v>
      </c>
      <c r="C3" s="48"/>
      <c r="D3" s="48"/>
      <c r="E3" s="48"/>
      <c r="F3" s="48"/>
      <c r="G3" s="48"/>
      <c r="H3" s="48"/>
      <c r="I3" s="3"/>
      <c r="J3" s="3"/>
      <c r="K3" s="3"/>
      <c r="L3" s="3"/>
    </row>
    <row r="4" spans="1:13" ht="12.75" customHeight="1" x14ac:dyDescent="0.2">
      <c r="B4" s="48"/>
      <c r="C4" s="48"/>
      <c r="D4" s="48"/>
      <c r="E4" s="48"/>
      <c r="F4" s="48"/>
      <c r="G4" s="48"/>
      <c r="H4" s="48"/>
      <c r="I4" s="3"/>
      <c r="J4" s="3"/>
      <c r="K4" s="3"/>
      <c r="L4" s="3"/>
    </row>
    <row r="5" spans="1:13" s="1" customFormat="1" ht="12.75" customHeight="1" x14ac:dyDescent="0.2">
      <c r="B5" s="1009" t="s">
        <v>294</v>
      </c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3"/>
    </row>
    <row r="6" spans="1:13" x14ac:dyDescent="0.2">
      <c r="B6" s="1011" t="s">
        <v>183</v>
      </c>
      <c r="C6" s="1010"/>
      <c r="D6" s="1010"/>
      <c r="E6" s="1010"/>
      <c r="F6" s="1010"/>
      <c r="G6" s="1010"/>
      <c r="H6" s="1010"/>
      <c r="I6" s="1010"/>
      <c r="J6" s="1010"/>
      <c r="K6" s="1010"/>
      <c r="L6" s="1010"/>
    </row>
    <row r="7" spans="1:13" x14ac:dyDescent="0.2"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3" ht="12.75" customHeight="1" thickBot="1" x14ac:dyDescent="0.25">
      <c r="A8" s="1012"/>
      <c r="B8" s="1012"/>
      <c r="C8" s="52"/>
      <c r="D8" s="52"/>
      <c r="E8" s="52"/>
      <c r="F8" s="52"/>
      <c r="G8" s="52"/>
      <c r="H8" s="52"/>
      <c r="J8" s="53"/>
      <c r="K8" s="53" t="s">
        <v>0</v>
      </c>
    </row>
    <row r="9" spans="1:13" s="3" customFormat="1" ht="12.75" customHeight="1" x14ac:dyDescent="0.2">
      <c r="A9" s="1013" t="s">
        <v>153</v>
      </c>
      <c r="B9" s="1015" t="s">
        <v>152</v>
      </c>
      <c r="C9" s="1019" t="s">
        <v>1</v>
      </c>
      <c r="D9" s="1017" t="s">
        <v>328</v>
      </c>
      <c r="E9" s="1003" t="s">
        <v>333</v>
      </c>
      <c r="F9" s="1021" t="s">
        <v>329</v>
      </c>
      <c r="G9" s="1022"/>
      <c r="H9" s="1022"/>
      <c r="I9" s="1022"/>
      <c r="J9" s="1005" t="s">
        <v>151</v>
      </c>
      <c r="K9" s="1006"/>
      <c r="L9" s="1007"/>
    </row>
    <row r="10" spans="1:13" s="3" customFormat="1" ht="52.15" customHeight="1" thickBot="1" x14ac:dyDescent="0.25">
      <c r="A10" s="1014"/>
      <c r="B10" s="1016"/>
      <c r="C10" s="1020"/>
      <c r="D10" s="1018"/>
      <c r="E10" s="1004"/>
      <c r="F10" s="84" t="s">
        <v>147</v>
      </c>
      <c r="G10" s="84" t="s">
        <v>148</v>
      </c>
      <c r="H10" s="84" t="s">
        <v>149</v>
      </c>
      <c r="I10" s="109" t="s">
        <v>150</v>
      </c>
      <c r="J10" s="210">
        <v>2024</v>
      </c>
      <c r="K10" s="211">
        <v>2025</v>
      </c>
      <c r="L10" s="211">
        <v>2026</v>
      </c>
    </row>
    <row r="11" spans="1:13" s="3" customFormat="1" ht="27" customHeight="1" x14ac:dyDescent="0.2">
      <c r="A11" s="111" t="s">
        <v>134</v>
      </c>
      <c r="B11" s="112" t="s">
        <v>2</v>
      </c>
      <c r="C11" s="113"/>
      <c r="D11" s="353">
        <f>D12</f>
        <v>0</v>
      </c>
      <c r="E11" s="135">
        <f>E12+E116</f>
        <v>8348</v>
      </c>
      <c r="F11" s="135">
        <f>F12+F116</f>
        <v>2347</v>
      </c>
      <c r="G11" s="135">
        <f>G12+G116</f>
        <v>2189</v>
      </c>
      <c r="H11" s="135">
        <f>H12+H116</f>
        <v>1932</v>
      </c>
      <c r="I11" s="135">
        <f>I12+I116</f>
        <v>1880</v>
      </c>
      <c r="J11" s="143">
        <v>8829</v>
      </c>
      <c r="K11" s="167">
        <v>8808</v>
      </c>
      <c r="L11" s="710">
        <v>8786</v>
      </c>
    </row>
    <row r="12" spans="1:13" s="3" customFormat="1" ht="22.5" customHeight="1" x14ac:dyDescent="0.2">
      <c r="A12" s="110">
        <v>2</v>
      </c>
      <c r="B12" s="59" t="s">
        <v>3</v>
      </c>
      <c r="C12" s="60"/>
      <c r="D12" s="136">
        <f>D13</f>
        <v>0</v>
      </c>
      <c r="E12" s="136">
        <f>E13</f>
        <v>8348</v>
      </c>
      <c r="F12" s="136">
        <f>F13</f>
        <v>2347</v>
      </c>
      <c r="G12" s="136">
        <f>G13</f>
        <v>2189</v>
      </c>
      <c r="H12" s="136">
        <f>H13</f>
        <v>1932</v>
      </c>
      <c r="I12" s="137">
        <f>I13</f>
        <v>1880</v>
      </c>
      <c r="J12" s="163">
        <v>8829</v>
      </c>
      <c r="K12" s="168">
        <v>8808</v>
      </c>
      <c r="L12" s="711">
        <v>8786</v>
      </c>
    </row>
    <row r="13" spans="1:13" s="3" customFormat="1" ht="13.5" thickBot="1" x14ac:dyDescent="0.25">
      <c r="A13" s="375">
        <v>3</v>
      </c>
      <c r="B13" s="602" t="s">
        <v>4</v>
      </c>
      <c r="C13" s="603" t="s">
        <v>5</v>
      </c>
      <c r="D13" s="604">
        <f>D14+D33</f>
        <v>0</v>
      </c>
      <c r="E13" s="379">
        <f>E14+E33+E91+E110</f>
        <v>8348</v>
      </c>
      <c r="F13" s="379">
        <f>F14+F33+F91+F110+G126</f>
        <v>2347</v>
      </c>
      <c r="G13" s="379">
        <f>G14+G33+G91+G110</f>
        <v>2189</v>
      </c>
      <c r="H13" s="379">
        <f>H14+H33+H91+H110</f>
        <v>1932</v>
      </c>
      <c r="I13" s="379">
        <f>I14+I33+I91+I110</f>
        <v>1880</v>
      </c>
      <c r="J13" s="380">
        <v>8829</v>
      </c>
      <c r="K13" s="605">
        <v>8808</v>
      </c>
      <c r="L13" s="712">
        <v>8786</v>
      </c>
    </row>
    <row r="14" spans="1:13" s="3" customFormat="1" ht="13.5" thickBot="1" x14ac:dyDescent="0.25">
      <c r="A14" s="592">
        <v>4</v>
      </c>
      <c r="B14" s="607" t="s">
        <v>6</v>
      </c>
      <c r="C14" s="608" t="s">
        <v>7</v>
      </c>
      <c r="D14" s="609">
        <f>D15+D25+D23</f>
        <v>0</v>
      </c>
      <c r="E14" s="555">
        <f>E15+E23+E25</f>
        <v>5528</v>
      </c>
      <c r="F14" s="555">
        <f>F15+F23+F25</f>
        <v>1329</v>
      </c>
      <c r="G14" s="555">
        <f>G15+G23+G25</f>
        <v>1493</v>
      </c>
      <c r="H14" s="555">
        <f>H15+H23+H25</f>
        <v>1379</v>
      </c>
      <c r="I14" s="555">
        <f>I15+I23+I25</f>
        <v>1327</v>
      </c>
      <c r="J14" s="543">
        <v>5677</v>
      </c>
      <c r="K14" s="511">
        <v>5664</v>
      </c>
      <c r="L14" s="512">
        <v>5650</v>
      </c>
    </row>
    <row r="15" spans="1:13" s="3" customFormat="1" x14ac:dyDescent="0.2">
      <c r="A15" s="82">
        <v>5</v>
      </c>
      <c r="B15" s="79" t="s">
        <v>8</v>
      </c>
      <c r="C15" s="606" t="s">
        <v>9</v>
      </c>
      <c r="D15" s="335">
        <f>D16+D17+D18+D21+D22</f>
        <v>0</v>
      </c>
      <c r="E15" s="180">
        <f>E16+E17+E18+E19+E20+E21+E22</f>
        <v>5294</v>
      </c>
      <c r="F15" s="180">
        <f>F16+F17+F18+F19+F20+F21</f>
        <v>1298</v>
      </c>
      <c r="G15" s="180">
        <f>G16+G17+G18+G19+G20+G21</f>
        <v>1348</v>
      </c>
      <c r="H15" s="180">
        <f>H16+H17+H18+H19+H20+H21</f>
        <v>1349</v>
      </c>
      <c r="I15" s="180">
        <f>I16+I17+I18+I19+I20+I21</f>
        <v>1299</v>
      </c>
      <c r="J15" s="263"/>
      <c r="K15" s="598"/>
      <c r="L15" s="599"/>
    </row>
    <row r="16" spans="1:13" s="3" customFormat="1" x14ac:dyDescent="0.2">
      <c r="A16" s="114">
        <v>6</v>
      </c>
      <c r="B16" s="31" t="s">
        <v>10</v>
      </c>
      <c r="C16" s="6" t="s">
        <v>11</v>
      </c>
      <c r="D16" s="312">
        <v>0</v>
      </c>
      <c r="E16" s="138">
        <f t="shared" ref="E16:E22" si="0">F16+G16+H16+I16</f>
        <v>4120</v>
      </c>
      <c r="F16" s="139">
        <v>1001</v>
      </c>
      <c r="G16" s="139">
        <v>1055</v>
      </c>
      <c r="H16" s="139">
        <v>1055</v>
      </c>
      <c r="I16" s="139">
        <f>1048-39</f>
        <v>1009</v>
      </c>
      <c r="J16" s="146"/>
      <c r="K16" s="214"/>
      <c r="L16" s="373"/>
    </row>
    <row r="17" spans="1:16" s="3" customFormat="1" x14ac:dyDescent="0.2">
      <c r="A17" s="66">
        <v>7</v>
      </c>
      <c r="B17" s="31" t="s">
        <v>12</v>
      </c>
      <c r="C17" s="6" t="s">
        <v>13</v>
      </c>
      <c r="D17" s="312">
        <v>0</v>
      </c>
      <c r="E17" s="138">
        <f t="shared" si="0"/>
        <v>873</v>
      </c>
      <c r="F17" s="139">
        <v>219</v>
      </c>
      <c r="G17" s="139">
        <v>218</v>
      </c>
      <c r="H17" s="139">
        <v>218</v>
      </c>
      <c r="I17" s="139">
        <v>218</v>
      </c>
      <c r="J17" s="146"/>
      <c r="K17" s="214"/>
      <c r="L17" s="373"/>
      <c r="O17" s="83"/>
    </row>
    <row r="18" spans="1:16" s="3" customFormat="1" x14ac:dyDescent="0.2">
      <c r="A18" s="114">
        <v>8</v>
      </c>
      <c r="B18" s="31" t="s">
        <v>194</v>
      </c>
      <c r="C18" s="127" t="s">
        <v>193</v>
      </c>
      <c r="D18" s="315">
        <v>0</v>
      </c>
      <c r="E18" s="138">
        <f t="shared" si="0"/>
        <v>2</v>
      </c>
      <c r="F18" s="139">
        <v>1</v>
      </c>
      <c r="G18" s="139">
        <v>0</v>
      </c>
      <c r="H18" s="139">
        <v>1</v>
      </c>
      <c r="I18" s="139">
        <v>0</v>
      </c>
      <c r="J18" s="146"/>
      <c r="K18" s="214"/>
      <c r="L18" s="373"/>
      <c r="O18" s="83"/>
    </row>
    <row r="19" spans="1:16" s="3" customFormat="1" hidden="1" x14ac:dyDescent="0.2">
      <c r="A19" s="66">
        <v>9</v>
      </c>
      <c r="B19" s="3" t="s">
        <v>195</v>
      </c>
      <c r="C19" s="128" t="s">
        <v>196</v>
      </c>
      <c r="D19" s="316"/>
      <c r="E19" s="138">
        <f t="shared" si="0"/>
        <v>0</v>
      </c>
      <c r="F19" s="139"/>
      <c r="G19" s="139"/>
      <c r="H19" s="139"/>
      <c r="I19" s="139"/>
      <c r="J19" s="146"/>
      <c r="K19" s="214"/>
      <c r="L19" s="373"/>
      <c r="O19" s="83"/>
    </row>
    <row r="20" spans="1:16" s="3" customFormat="1" hidden="1" x14ac:dyDescent="0.2">
      <c r="A20" s="114">
        <v>10</v>
      </c>
      <c r="B20" s="31" t="s">
        <v>192</v>
      </c>
      <c r="C20" s="127" t="s">
        <v>191</v>
      </c>
      <c r="D20" s="315"/>
      <c r="E20" s="138">
        <f t="shared" si="0"/>
        <v>0</v>
      </c>
      <c r="F20" s="139"/>
      <c r="G20" s="139"/>
      <c r="H20" s="139"/>
      <c r="I20" s="139"/>
      <c r="J20" s="146"/>
      <c r="K20" s="214"/>
      <c r="L20" s="373"/>
      <c r="O20" s="83"/>
    </row>
    <row r="21" spans="1:16" s="3" customFormat="1" x14ac:dyDescent="0.2">
      <c r="A21" s="66">
        <v>11</v>
      </c>
      <c r="B21" s="31" t="s">
        <v>162</v>
      </c>
      <c r="C21" s="6" t="s">
        <v>163</v>
      </c>
      <c r="D21" s="312">
        <v>0</v>
      </c>
      <c r="E21" s="138">
        <f t="shared" si="0"/>
        <v>299</v>
      </c>
      <c r="F21" s="139">
        <v>77</v>
      </c>
      <c r="G21" s="139">
        <v>75</v>
      </c>
      <c r="H21" s="139">
        <v>75</v>
      </c>
      <c r="I21" s="139">
        <v>72</v>
      </c>
      <c r="J21" s="146"/>
      <c r="K21" s="214"/>
      <c r="L21" s="373"/>
      <c r="O21" s="83"/>
      <c r="P21" s="273"/>
    </row>
    <row r="22" spans="1:16" s="3" customFormat="1" hidden="1" x14ac:dyDescent="0.2">
      <c r="A22" s="114">
        <v>12</v>
      </c>
      <c r="B22" s="31" t="s">
        <v>262</v>
      </c>
      <c r="C22" s="127" t="s">
        <v>217</v>
      </c>
      <c r="D22" s="312">
        <v>0</v>
      </c>
      <c r="E22" s="138">
        <f t="shared" si="0"/>
        <v>0</v>
      </c>
      <c r="F22" s="139">
        <v>0</v>
      </c>
      <c r="G22" s="139">
        <v>0</v>
      </c>
      <c r="H22" s="139">
        <v>0</v>
      </c>
      <c r="I22" s="139">
        <v>0</v>
      </c>
      <c r="J22" s="146"/>
      <c r="K22" s="214"/>
      <c r="L22" s="373"/>
      <c r="O22" s="83"/>
      <c r="P22" s="273"/>
    </row>
    <row r="23" spans="1:16" s="3" customFormat="1" x14ac:dyDescent="0.2">
      <c r="A23" s="66">
        <v>13</v>
      </c>
      <c r="B23" s="31" t="s">
        <v>204</v>
      </c>
      <c r="C23" s="206" t="s">
        <v>205</v>
      </c>
      <c r="D23" s="314">
        <f t="shared" ref="D23:I23" si="1">D24</f>
        <v>0</v>
      </c>
      <c r="E23" s="138">
        <f t="shared" si="1"/>
        <v>114</v>
      </c>
      <c r="F23" s="138">
        <f t="shared" si="1"/>
        <v>0</v>
      </c>
      <c r="G23" s="138">
        <f t="shared" si="1"/>
        <v>114</v>
      </c>
      <c r="H23" s="138">
        <f t="shared" si="1"/>
        <v>0</v>
      </c>
      <c r="I23" s="138">
        <f t="shared" si="1"/>
        <v>0</v>
      </c>
      <c r="J23" s="146"/>
      <c r="K23" s="214"/>
      <c r="L23" s="373"/>
      <c r="O23" s="83"/>
    </row>
    <row r="24" spans="1:16" s="3" customFormat="1" x14ac:dyDescent="0.2">
      <c r="A24" s="114">
        <v>14</v>
      </c>
      <c r="B24" s="31" t="s">
        <v>206</v>
      </c>
      <c r="C24" s="129" t="s">
        <v>207</v>
      </c>
      <c r="D24" s="312">
        <v>0</v>
      </c>
      <c r="E24" s="138">
        <f>F24+G24+H24+I24</f>
        <v>114</v>
      </c>
      <c r="F24" s="139">
        <v>0</v>
      </c>
      <c r="G24" s="139">
        <v>114</v>
      </c>
      <c r="H24" s="139">
        <f>23-23</f>
        <v>0</v>
      </c>
      <c r="I24" s="139">
        <v>0</v>
      </c>
      <c r="J24" s="146"/>
      <c r="K24" s="214"/>
      <c r="L24" s="373"/>
      <c r="O24" s="83"/>
    </row>
    <row r="25" spans="1:16" s="3" customFormat="1" x14ac:dyDescent="0.2">
      <c r="A25" s="66">
        <v>15</v>
      </c>
      <c r="B25" s="30" t="s">
        <v>14</v>
      </c>
      <c r="C25" s="8" t="s">
        <v>15</v>
      </c>
      <c r="D25" s="314">
        <f>D31</f>
        <v>0</v>
      </c>
      <c r="E25" s="138">
        <f>E26+E27+E28+E29+E30+E31+E32</f>
        <v>120</v>
      </c>
      <c r="F25" s="138">
        <f>F26+F27+F28+F29+F31</f>
        <v>31</v>
      </c>
      <c r="G25" s="138">
        <f>G26+G27+G28+G29+G31</f>
        <v>31</v>
      </c>
      <c r="H25" s="138">
        <f>H26+H27+H28+H29+H31</f>
        <v>30</v>
      </c>
      <c r="I25" s="138">
        <f>I26+I27+I28+I29+I31</f>
        <v>28</v>
      </c>
      <c r="J25" s="144"/>
      <c r="K25" s="169"/>
      <c r="L25" s="239"/>
    </row>
    <row r="26" spans="1:16" s="3" customFormat="1" hidden="1" x14ac:dyDescent="0.2">
      <c r="A26" s="114">
        <v>16</v>
      </c>
      <c r="B26" s="32" t="s">
        <v>16</v>
      </c>
      <c r="C26" s="6" t="s">
        <v>17</v>
      </c>
      <c r="D26" s="312"/>
      <c r="E26" s="139">
        <f t="shared" ref="E26:E31" si="2">F26+G26+H26+I26</f>
        <v>0</v>
      </c>
      <c r="F26" s="139">
        <v>0</v>
      </c>
      <c r="G26" s="139">
        <v>0</v>
      </c>
      <c r="H26" s="139">
        <v>0</v>
      </c>
      <c r="I26" s="139">
        <v>0</v>
      </c>
      <c r="J26" s="146"/>
      <c r="K26" s="214"/>
      <c r="L26" s="373"/>
    </row>
    <row r="27" spans="1:16" s="3" customFormat="1" hidden="1" x14ac:dyDescent="0.2">
      <c r="A27" s="66">
        <v>17</v>
      </c>
      <c r="B27" s="32" t="s">
        <v>18</v>
      </c>
      <c r="C27" s="6" t="s">
        <v>19</v>
      </c>
      <c r="D27" s="312"/>
      <c r="E27" s="139">
        <f t="shared" si="2"/>
        <v>0</v>
      </c>
      <c r="F27" s="139">
        <v>0</v>
      </c>
      <c r="G27" s="139">
        <v>0</v>
      </c>
      <c r="H27" s="139">
        <v>0</v>
      </c>
      <c r="I27" s="139">
        <v>0</v>
      </c>
      <c r="J27" s="146"/>
      <c r="K27" s="214"/>
      <c r="L27" s="373"/>
    </row>
    <row r="28" spans="1:16" s="3" customFormat="1" hidden="1" x14ac:dyDescent="0.2">
      <c r="A28" s="114">
        <v>18</v>
      </c>
      <c r="B28" s="32" t="s">
        <v>20</v>
      </c>
      <c r="C28" s="6" t="s">
        <v>21</v>
      </c>
      <c r="D28" s="312"/>
      <c r="E28" s="139">
        <f t="shared" si="2"/>
        <v>0</v>
      </c>
      <c r="F28" s="139">
        <v>0</v>
      </c>
      <c r="G28" s="139">
        <v>0</v>
      </c>
      <c r="H28" s="139">
        <v>0</v>
      </c>
      <c r="I28" s="139">
        <v>0</v>
      </c>
      <c r="J28" s="146"/>
      <c r="K28" s="214"/>
      <c r="L28" s="373"/>
    </row>
    <row r="29" spans="1:16" s="3" customFormat="1" ht="25.5" hidden="1" x14ac:dyDescent="0.2">
      <c r="A29" s="66">
        <v>19</v>
      </c>
      <c r="B29" s="33" t="s">
        <v>22</v>
      </c>
      <c r="C29" s="92" t="s">
        <v>23</v>
      </c>
      <c r="D29" s="312"/>
      <c r="E29" s="139">
        <f t="shared" si="2"/>
        <v>0</v>
      </c>
      <c r="F29" s="139">
        <v>0</v>
      </c>
      <c r="G29" s="139">
        <v>0</v>
      </c>
      <c r="H29" s="139">
        <v>0</v>
      </c>
      <c r="I29" s="139">
        <v>0</v>
      </c>
      <c r="J29" s="146"/>
      <c r="K29" s="214"/>
      <c r="L29" s="373"/>
    </row>
    <row r="30" spans="1:16" s="3" customFormat="1" hidden="1" x14ac:dyDescent="0.2">
      <c r="A30" s="114">
        <v>20</v>
      </c>
      <c r="B30" s="32" t="s">
        <v>24</v>
      </c>
      <c r="C30" s="6" t="s">
        <v>25</v>
      </c>
      <c r="D30" s="312"/>
      <c r="E30" s="139">
        <f t="shared" si="2"/>
        <v>0</v>
      </c>
      <c r="F30" s="139">
        <v>0</v>
      </c>
      <c r="G30" s="139">
        <v>0</v>
      </c>
      <c r="H30" s="139">
        <v>0</v>
      </c>
      <c r="I30" s="139">
        <v>0</v>
      </c>
      <c r="J30" s="146"/>
      <c r="K30" s="214"/>
      <c r="L30" s="373"/>
    </row>
    <row r="31" spans="1:16" s="3" customFormat="1" ht="13.5" thickBot="1" x14ac:dyDescent="0.25">
      <c r="A31" s="66">
        <v>21</v>
      </c>
      <c r="B31" s="32" t="s">
        <v>164</v>
      </c>
      <c r="C31" s="6" t="s">
        <v>165</v>
      </c>
      <c r="D31" s="312">
        <v>0</v>
      </c>
      <c r="E31" s="139">
        <f t="shared" si="2"/>
        <v>120</v>
      </c>
      <c r="F31" s="139">
        <v>31</v>
      </c>
      <c r="G31" s="139">
        <v>31</v>
      </c>
      <c r="H31" s="139">
        <v>30</v>
      </c>
      <c r="I31" s="139">
        <v>28</v>
      </c>
      <c r="J31" s="146"/>
      <c r="K31" s="214"/>
      <c r="L31" s="373"/>
    </row>
    <row r="32" spans="1:16" s="3" customFormat="1" ht="13.5" hidden="1" thickBot="1" x14ac:dyDescent="0.25">
      <c r="A32" s="595">
        <v>22</v>
      </c>
      <c r="B32" s="131" t="s">
        <v>166</v>
      </c>
      <c r="C32" s="132" t="s">
        <v>167</v>
      </c>
      <c r="D32" s="334"/>
      <c r="E32" s="154"/>
      <c r="F32" s="154"/>
      <c r="G32" s="154"/>
      <c r="H32" s="154"/>
      <c r="I32" s="154"/>
      <c r="J32" s="153"/>
      <c r="K32" s="596"/>
      <c r="L32" s="597"/>
    </row>
    <row r="33" spans="1:18" s="3" customFormat="1" ht="26.25" thickBot="1" x14ac:dyDescent="0.25">
      <c r="A33" s="551">
        <v>23</v>
      </c>
      <c r="B33" s="593" t="s">
        <v>135</v>
      </c>
      <c r="C33" s="600">
        <v>20</v>
      </c>
      <c r="D33" s="601">
        <f>D34+D57+D58+D63+D68+D75</f>
        <v>0</v>
      </c>
      <c r="E33" s="555">
        <f>E34+E56+E57+E58+E63+E68+E71+E72+E73+E74+E77</f>
        <v>2820</v>
      </c>
      <c r="F33" s="555">
        <f>F34+F56+F57+F58+F63+F68+F71+F72+F73+F74+F77</f>
        <v>1018</v>
      </c>
      <c r="G33" s="555">
        <f>G34+G56+G57+G58+G63+G68+G71+G72+G73+G74+G77</f>
        <v>696</v>
      </c>
      <c r="H33" s="555">
        <f>H34+H56+H57+H58+H63+H68+H71+H72+H73+H74+H77</f>
        <v>553</v>
      </c>
      <c r="I33" s="555">
        <f>I34+I56+I57+I58+I63+I68+I71+I72+I73+I74+I77</f>
        <v>553</v>
      </c>
      <c r="J33" s="543">
        <v>3152</v>
      </c>
      <c r="K33" s="511">
        <v>3144</v>
      </c>
      <c r="L33" s="512">
        <v>3136</v>
      </c>
    </row>
    <row r="34" spans="1:18" s="3" customFormat="1" x14ac:dyDescent="0.2">
      <c r="A34" s="114">
        <v>24</v>
      </c>
      <c r="B34" s="583" t="s">
        <v>26</v>
      </c>
      <c r="C34" s="78" t="s">
        <v>27</v>
      </c>
      <c r="D34" s="335">
        <f>D35+D39+D42+D43+D46+D49+D52</f>
        <v>0</v>
      </c>
      <c r="E34" s="180">
        <f>E35+E39+E42+E43+E44+E45+E46+E49+E52</f>
        <v>1429</v>
      </c>
      <c r="F34" s="180">
        <f>F35+F39+F42+F43+F44+F45+F46+F49+F52</f>
        <v>651</v>
      </c>
      <c r="G34" s="180">
        <f>G35+G39+G42+G43+G44+G45+G46+G49+G52</f>
        <v>330</v>
      </c>
      <c r="H34" s="180">
        <f>H35+H39+H42+H43+H44+H45+H46+H49+H52</f>
        <v>224</v>
      </c>
      <c r="I34" s="180">
        <f>I35+I39+I42+I43+I44+I45+I46+I49+I52</f>
        <v>224</v>
      </c>
      <c r="J34" s="263"/>
      <c r="K34" s="598"/>
      <c r="L34" s="599"/>
      <c r="R34" s="273"/>
    </row>
    <row r="35" spans="1:18" s="3" customFormat="1" x14ac:dyDescent="0.2">
      <c r="A35" s="66">
        <v>25</v>
      </c>
      <c r="B35" s="30" t="s">
        <v>28</v>
      </c>
      <c r="C35" s="8" t="s">
        <v>29</v>
      </c>
      <c r="D35" s="314">
        <f>D36</f>
        <v>0</v>
      </c>
      <c r="E35" s="138">
        <f>E36+E37+E38</f>
        <v>7</v>
      </c>
      <c r="F35" s="138">
        <f>F36+F37+F38</f>
        <v>2</v>
      </c>
      <c r="G35" s="138">
        <f>G36+G37+G38</f>
        <v>5</v>
      </c>
      <c r="H35" s="138">
        <f>H36+H37+H38</f>
        <v>0</v>
      </c>
      <c r="I35" s="138">
        <f>I36+I37+I38</f>
        <v>0</v>
      </c>
      <c r="J35" s="146"/>
      <c r="K35" s="214"/>
      <c r="L35" s="373"/>
    </row>
    <row r="36" spans="1:18" s="3" customFormat="1" x14ac:dyDescent="0.2">
      <c r="A36" s="114">
        <v>26</v>
      </c>
      <c r="B36" s="32" t="s">
        <v>28</v>
      </c>
      <c r="C36" s="6"/>
      <c r="D36" s="312">
        <v>0</v>
      </c>
      <c r="E36" s="139">
        <f>F36+G36+H34:H36+I36</f>
        <v>7</v>
      </c>
      <c r="F36" s="139">
        <v>2</v>
      </c>
      <c r="G36" s="139">
        <v>5</v>
      </c>
      <c r="H36" s="139">
        <v>0</v>
      </c>
      <c r="I36" s="139">
        <v>0</v>
      </c>
      <c r="J36" s="146"/>
      <c r="K36" s="214"/>
      <c r="L36" s="373"/>
    </row>
    <row r="37" spans="1:18" s="3" customFormat="1" hidden="1" x14ac:dyDescent="0.2">
      <c r="A37" s="66">
        <v>27</v>
      </c>
      <c r="B37" s="32" t="s">
        <v>169</v>
      </c>
      <c r="C37" s="6"/>
      <c r="D37" s="312"/>
      <c r="E37" s="139"/>
      <c r="F37" s="139"/>
      <c r="G37" s="139"/>
      <c r="H37" s="139"/>
      <c r="I37" s="139"/>
      <c r="J37" s="146"/>
      <c r="K37" s="214"/>
      <c r="L37" s="373"/>
    </row>
    <row r="38" spans="1:18" s="3" customFormat="1" hidden="1" x14ac:dyDescent="0.2">
      <c r="A38" s="114">
        <v>28</v>
      </c>
      <c r="B38" s="32" t="s">
        <v>168</v>
      </c>
      <c r="C38" s="6"/>
      <c r="D38" s="312"/>
      <c r="E38" s="139"/>
      <c r="F38" s="139"/>
      <c r="G38" s="139"/>
      <c r="H38" s="139"/>
      <c r="I38" s="139"/>
      <c r="J38" s="146"/>
      <c r="K38" s="214"/>
      <c r="L38" s="373"/>
    </row>
    <row r="39" spans="1:18" s="3" customFormat="1" x14ac:dyDescent="0.2">
      <c r="A39" s="66">
        <v>29</v>
      </c>
      <c r="B39" s="30" t="s">
        <v>30</v>
      </c>
      <c r="C39" s="8" t="s">
        <v>31</v>
      </c>
      <c r="D39" s="314">
        <f>D40</f>
        <v>0</v>
      </c>
      <c r="E39" s="138">
        <f>E40+E41</f>
        <v>21</v>
      </c>
      <c r="F39" s="138">
        <f>F40+F41</f>
        <v>5</v>
      </c>
      <c r="G39" s="138">
        <f>G40+G41</f>
        <v>16</v>
      </c>
      <c r="H39" s="138">
        <f>H40+H41</f>
        <v>0</v>
      </c>
      <c r="I39" s="138">
        <f>I40+I41</f>
        <v>0</v>
      </c>
      <c r="J39" s="146"/>
      <c r="K39" s="214"/>
      <c r="L39" s="373"/>
    </row>
    <row r="40" spans="1:18" s="3" customFormat="1" x14ac:dyDescent="0.2">
      <c r="A40" s="114">
        <v>30</v>
      </c>
      <c r="B40" s="32" t="s">
        <v>184</v>
      </c>
      <c r="C40" s="8"/>
      <c r="D40" s="312">
        <v>0</v>
      </c>
      <c r="E40" s="139">
        <f>F40+G40+H40+I40</f>
        <v>21</v>
      </c>
      <c r="F40" s="139">
        <v>5</v>
      </c>
      <c r="G40" s="139">
        <v>16</v>
      </c>
      <c r="H40" s="139">
        <v>0</v>
      </c>
      <c r="I40" s="139">
        <v>0</v>
      </c>
      <c r="J40" s="146"/>
      <c r="K40" s="214"/>
      <c r="L40" s="373"/>
    </row>
    <row r="41" spans="1:18" s="3" customFormat="1" hidden="1" x14ac:dyDescent="0.2">
      <c r="A41" s="66">
        <v>31</v>
      </c>
      <c r="B41" s="32" t="s">
        <v>170</v>
      </c>
      <c r="C41" s="8"/>
      <c r="D41" s="314"/>
      <c r="E41" s="139"/>
      <c r="F41" s="139"/>
      <c r="G41" s="139"/>
      <c r="H41" s="139"/>
      <c r="I41" s="139"/>
      <c r="J41" s="146"/>
      <c r="K41" s="214"/>
      <c r="L41" s="373"/>
    </row>
    <row r="42" spans="1:18" s="906" customFormat="1" x14ac:dyDescent="0.2">
      <c r="A42" s="898">
        <v>32</v>
      </c>
      <c r="B42" s="899" t="s">
        <v>32</v>
      </c>
      <c r="C42" s="900" t="s">
        <v>33</v>
      </c>
      <c r="D42" s="901">
        <v>0</v>
      </c>
      <c r="E42" s="902">
        <f>F42+G42+H42+I42</f>
        <v>760</v>
      </c>
      <c r="F42" s="902">
        <v>450</v>
      </c>
      <c r="G42" s="902">
        <f>200-190</f>
        <v>10</v>
      </c>
      <c r="H42" s="902">
        <v>150</v>
      </c>
      <c r="I42" s="902">
        <v>150</v>
      </c>
      <c r="J42" s="903"/>
      <c r="K42" s="904"/>
      <c r="L42" s="905"/>
    </row>
    <row r="43" spans="1:18" s="3" customFormat="1" x14ac:dyDescent="0.2">
      <c r="A43" s="66">
        <v>33</v>
      </c>
      <c r="B43" s="32" t="s">
        <v>34</v>
      </c>
      <c r="C43" s="6" t="s">
        <v>35</v>
      </c>
      <c r="D43" s="312">
        <v>0</v>
      </c>
      <c r="E43" s="139">
        <f>F43+G43+H43+I43</f>
        <v>157</v>
      </c>
      <c r="F43" s="139">
        <v>45</v>
      </c>
      <c r="G43" s="139">
        <v>40</v>
      </c>
      <c r="H43" s="139">
        <v>36</v>
      </c>
      <c r="I43" s="139">
        <v>36</v>
      </c>
      <c r="J43" s="146"/>
      <c r="K43" s="214"/>
      <c r="L43" s="373"/>
    </row>
    <row r="44" spans="1:18" s="3" customFormat="1" hidden="1" x14ac:dyDescent="0.2">
      <c r="A44" s="114">
        <v>34</v>
      </c>
      <c r="B44" s="32" t="s">
        <v>36</v>
      </c>
      <c r="C44" s="6" t="s">
        <v>37</v>
      </c>
      <c r="D44" s="312"/>
      <c r="E44" s="139">
        <f>F44+G44+H44+I44</f>
        <v>0</v>
      </c>
      <c r="F44" s="139">
        <v>0</v>
      </c>
      <c r="G44" s="139">
        <v>0</v>
      </c>
      <c r="H44" s="139">
        <v>0</v>
      </c>
      <c r="I44" s="139">
        <v>0</v>
      </c>
      <c r="J44" s="146"/>
      <c r="K44" s="214"/>
      <c r="L44" s="373"/>
    </row>
    <row r="45" spans="1:18" s="3" customFormat="1" hidden="1" x14ac:dyDescent="0.2">
      <c r="A45" s="66">
        <v>35</v>
      </c>
      <c r="B45" s="32" t="s">
        <v>38</v>
      </c>
      <c r="C45" s="6" t="s">
        <v>39</v>
      </c>
      <c r="D45" s="312"/>
      <c r="E45" s="139">
        <f>F45+G45+H45+I45</f>
        <v>0</v>
      </c>
      <c r="F45" s="139"/>
      <c r="G45" s="139"/>
      <c r="H45" s="139"/>
      <c r="I45" s="139"/>
      <c r="J45" s="146"/>
      <c r="K45" s="214"/>
      <c r="L45" s="373"/>
    </row>
    <row r="46" spans="1:18" s="3" customFormat="1" x14ac:dyDescent="0.2">
      <c r="A46" s="114">
        <v>36</v>
      </c>
      <c r="B46" s="32" t="s">
        <v>40</v>
      </c>
      <c r="C46" s="6" t="s">
        <v>41</v>
      </c>
      <c r="D46" s="312">
        <f>D47</f>
        <v>0</v>
      </c>
      <c r="E46" s="139">
        <f>E47+E48</f>
        <v>17</v>
      </c>
      <c r="F46" s="139">
        <f>F47+F48</f>
        <v>5</v>
      </c>
      <c r="G46" s="139">
        <f>G47+G48</f>
        <v>4</v>
      </c>
      <c r="H46" s="139">
        <f>H47+H48</f>
        <v>4</v>
      </c>
      <c r="I46" s="139">
        <f>I47+I48</f>
        <v>4</v>
      </c>
      <c r="J46" s="146"/>
      <c r="K46" s="214"/>
      <c r="L46" s="373"/>
    </row>
    <row r="47" spans="1:18" s="3" customFormat="1" x14ac:dyDescent="0.2">
      <c r="A47" s="66">
        <v>37</v>
      </c>
      <c r="B47" s="32" t="s">
        <v>40</v>
      </c>
      <c r="C47" s="6"/>
      <c r="D47" s="312">
        <v>0</v>
      </c>
      <c r="E47" s="139">
        <f>F47+G47+H47+I47</f>
        <v>17</v>
      </c>
      <c r="F47" s="139">
        <v>5</v>
      </c>
      <c r="G47" s="139">
        <v>4</v>
      </c>
      <c r="H47" s="139">
        <v>4</v>
      </c>
      <c r="I47" s="139">
        <v>4</v>
      </c>
      <c r="J47" s="146"/>
      <c r="K47" s="214"/>
      <c r="L47" s="373"/>
    </row>
    <row r="48" spans="1:18" s="3" customFormat="1" hidden="1" x14ac:dyDescent="0.2">
      <c r="A48" s="114">
        <v>38</v>
      </c>
      <c r="B48" s="32" t="s">
        <v>139</v>
      </c>
      <c r="C48" s="6"/>
      <c r="D48" s="312"/>
      <c r="E48" s="139"/>
      <c r="F48" s="139"/>
      <c r="G48" s="139"/>
      <c r="H48" s="139"/>
      <c r="I48" s="139"/>
      <c r="J48" s="146"/>
      <c r="K48" s="214"/>
      <c r="L48" s="373"/>
    </row>
    <row r="49" spans="1:12" s="3" customFormat="1" x14ac:dyDescent="0.2">
      <c r="A49" s="66">
        <v>39</v>
      </c>
      <c r="B49" s="26" t="s">
        <v>42</v>
      </c>
      <c r="C49" s="8" t="s">
        <v>43</v>
      </c>
      <c r="D49" s="314">
        <f>D50</f>
        <v>0</v>
      </c>
      <c r="E49" s="138">
        <f>E50+E51</f>
        <v>291</v>
      </c>
      <c r="F49" s="138">
        <f>F50+F51</f>
        <v>100</v>
      </c>
      <c r="G49" s="138">
        <f>G50+G51</f>
        <v>191</v>
      </c>
      <c r="H49" s="138">
        <f>H50+H51</f>
        <v>0</v>
      </c>
      <c r="I49" s="138">
        <f>I50+I51</f>
        <v>0</v>
      </c>
      <c r="J49" s="146"/>
      <c r="K49" s="214"/>
      <c r="L49" s="373"/>
    </row>
    <row r="50" spans="1:12" s="3" customFormat="1" x14ac:dyDescent="0.2">
      <c r="A50" s="114">
        <v>40</v>
      </c>
      <c r="B50" s="34" t="s">
        <v>42</v>
      </c>
      <c r="C50" s="6"/>
      <c r="D50" s="312">
        <v>0</v>
      </c>
      <c r="E50" s="139">
        <f>F50+G50+H50+I50</f>
        <v>291</v>
      </c>
      <c r="F50" s="139">
        <v>100</v>
      </c>
      <c r="G50" s="139">
        <v>191</v>
      </c>
      <c r="H50" s="139">
        <v>0</v>
      </c>
      <c r="I50" s="139">
        <v>0</v>
      </c>
      <c r="J50" s="146"/>
      <c r="K50" s="214"/>
      <c r="L50" s="373"/>
    </row>
    <row r="51" spans="1:12" s="3" customFormat="1" hidden="1" x14ac:dyDescent="0.2">
      <c r="A51" s="66">
        <v>41</v>
      </c>
      <c r="B51" s="34" t="s">
        <v>160</v>
      </c>
      <c r="C51" s="6"/>
      <c r="D51" s="312"/>
      <c r="E51" s="139"/>
      <c r="F51" s="139"/>
      <c r="G51" s="139"/>
      <c r="H51" s="139"/>
      <c r="I51" s="139"/>
      <c r="J51" s="146"/>
      <c r="K51" s="214"/>
      <c r="L51" s="373"/>
    </row>
    <row r="52" spans="1:12" s="3" customFormat="1" x14ac:dyDescent="0.2">
      <c r="A52" s="114">
        <v>42</v>
      </c>
      <c r="B52" s="30" t="s">
        <v>44</v>
      </c>
      <c r="C52" s="8" t="s">
        <v>45</v>
      </c>
      <c r="D52" s="314">
        <f t="shared" ref="D52:I52" si="3">D53+D54+D55</f>
        <v>0</v>
      </c>
      <c r="E52" s="138">
        <f t="shared" si="3"/>
        <v>176</v>
      </c>
      <c r="F52" s="138">
        <f t="shared" si="3"/>
        <v>44</v>
      </c>
      <c r="G52" s="138">
        <f t="shared" si="3"/>
        <v>64</v>
      </c>
      <c r="H52" s="138">
        <f t="shared" si="3"/>
        <v>34</v>
      </c>
      <c r="I52" s="138">
        <f t="shared" si="3"/>
        <v>34</v>
      </c>
      <c r="J52" s="146"/>
      <c r="K52" s="214"/>
      <c r="L52" s="373"/>
    </row>
    <row r="53" spans="1:12" s="3" customFormat="1" x14ac:dyDescent="0.2">
      <c r="A53" s="66">
        <v>43</v>
      </c>
      <c r="B53" s="32" t="s">
        <v>157</v>
      </c>
      <c r="C53" s="6"/>
      <c r="D53" s="312">
        <v>0</v>
      </c>
      <c r="E53" s="139">
        <f>F53+G53+H53+I53</f>
        <v>136</v>
      </c>
      <c r="F53" s="139">
        <v>34</v>
      </c>
      <c r="G53" s="139">
        <v>34</v>
      </c>
      <c r="H53" s="139">
        <v>34</v>
      </c>
      <c r="I53" s="139">
        <v>34</v>
      </c>
      <c r="J53" s="146"/>
      <c r="K53" s="214"/>
      <c r="L53" s="373"/>
    </row>
    <row r="54" spans="1:12" s="906" customFormat="1" x14ac:dyDescent="0.2">
      <c r="A54" s="898">
        <v>44</v>
      </c>
      <c r="B54" s="899" t="s">
        <v>158</v>
      </c>
      <c r="C54" s="900"/>
      <c r="D54" s="901">
        <v>0</v>
      </c>
      <c r="E54" s="902">
        <f>F54+G54+H54+I54</f>
        <v>40</v>
      </c>
      <c r="F54" s="902">
        <v>10</v>
      </c>
      <c r="G54" s="902">
        <v>30</v>
      </c>
      <c r="H54" s="902">
        <v>0</v>
      </c>
      <c r="I54" s="902">
        <v>0</v>
      </c>
      <c r="J54" s="903"/>
      <c r="K54" s="904"/>
      <c r="L54" s="905"/>
    </row>
    <row r="55" spans="1:12" s="3" customFormat="1" hidden="1" x14ac:dyDescent="0.2">
      <c r="A55" s="66">
        <v>45</v>
      </c>
      <c r="B55" s="32" t="s">
        <v>226</v>
      </c>
      <c r="C55" s="6"/>
      <c r="D55" s="312">
        <v>0</v>
      </c>
      <c r="E55" s="139">
        <f>F55+G55+H55+I55</f>
        <v>0</v>
      </c>
      <c r="F55" s="139">
        <v>0</v>
      </c>
      <c r="G55" s="138">
        <v>0</v>
      </c>
      <c r="H55" s="138">
        <v>0</v>
      </c>
      <c r="I55" s="138">
        <v>0</v>
      </c>
      <c r="J55" s="144"/>
      <c r="K55" s="169"/>
      <c r="L55" s="239"/>
    </row>
    <row r="56" spans="1:12" s="3" customFormat="1" hidden="1" x14ac:dyDescent="0.2">
      <c r="A56" s="114">
        <v>46</v>
      </c>
      <c r="B56" s="30" t="s">
        <v>46</v>
      </c>
      <c r="C56" s="4" t="s">
        <v>47</v>
      </c>
      <c r="D56" s="314"/>
      <c r="E56" s="139">
        <f>F56+G56+H56+I56</f>
        <v>0</v>
      </c>
      <c r="F56" s="138"/>
      <c r="G56" s="138"/>
      <c r="H56" s="138"/>
      <c r="I56" s="138"/>
      <c r="J56" s="144"/>
      <c r="K56" s="169"/>
      <c r="L56" s="239"/>
    </row>
    <row r="57" spans="1:12" s="3" customFormat="1" x14ac:dyDescent="0.2">
      <c r="A57" s="66">
        <v>47</v>
      </c>
      <c r="B57" s="34" t="s">
        <v>50</v>
      </c>
      <c r="C57" s="8" t="s">
        <v>51</v>
      </c>
      <c r="D57" s="314">
        <v>0</v>
      </c>
      <c r="E57" s="138">
        <f>F57+G57+H57+I57</f>
        <v>1172</v>
      </c>
      <c r="F57" s="138">
        <v>293</v>
      </c>
      <c r="G57" s="138">
        <v>293</v>
      </c>
      <c r="H57" s="138">
        <v>293</v>
      </c>
      <c r="I57" s="138">
        <v>293</v>
      </c>
      <c r="J57" s="144"/>
      <c r="K57" s="169"/>
      <c r="L57" s="239"/>
    </row>
    <row r="58" spans="1:12" s="3" customFormat="1" x14ac:dyDescent="0.2">
      <c r="A58" s="114">
        <v>48</v>
      </c>
      <c r="B58" s="30" t="s">
        <v>52</v>
      </c>
      <c r="C58" s="8" t="s">
        <v>53</v>
      </c>
      <c r="D58" s="314">
        <f t="shared" ref="D58:I58" si="4">D59+D60+D61+D62</f>
        <v>0</v>
      </c>
      <c r="E58" s="138">
        <f>E59+E60+E61+E62</f>
        <v>74</v>
      </c>
      <c r="F58" s="138">
        <f t="shared" si="4"/>
        <v>17</v>
      </c>
      <c r="G58" s="138">
        <f t="shared" si="4"/>
        <v>53</v>
      </c>
      <c r="H58" s="138">
        <f t="shared" si="4"/>
        <v>2</v>
      </c>
      <c r="I58" s="138">
        <f t="shared" si="4"/>
        <v>2</v>
      </c>
      <c r="J58" s="144"/>
      <c r="K58" s="169"/>
      <c r="L58" s="239"/>
    </row>
    <row r="59" spans="1:12" s="3" customFormat="1" x14ac:dyDescent="0.2">
      <c r="A59" s="66">
        <v>49</v>
      </c>
      <c r="B59" s="32" t="s">
        <v>54</v>
      </c>
      <c r="C59" s="6" t="s">
        <v>55</v>
      </c>
      <c r="D59" s="312">
        <v>0</v>
      </c>
      <c r="E59" s="139">
        <f>F59+G59+H59+I59</f>
        <v>19</v>
      </c>
      <c r="F59" s="139">
        <v>3</v>
      </c>
      <c r="G59" s="139">
        <v>12</v>
      </c>
      <c r="H59" s="139">
        <v>2</v>
      </c>
      <c r="I59" s="139">
        <v>2</v>
      </c>
      <c r="J59" s="146"/>
      <c r="K59" s="214"/>
      <c r="L59" s="373"/>
    </row>
    <row r="60" spans="1:12" s="3" customFormat="1" x14ac:dyDescent="0.2">
      <c r="A60" s="114">
        <v>50</v>
      </c>
      <c r="B60" s="32" t="s">
        <v>56</v>
      </c>
      <c r="C60" s="6" t="s">
        <v>57</v>
      </c>
      <c r="D60" s="312">
        <v>0</v>
      </c>
      <c r="E60" s="139">
        <f>F60+G60+H60+I60</f>
        <v>41</v>
      </c>
      <c r="F60" s="139">
        <v>10</v>
      </c>
      <c r="G60" s="139">
        <v>31</v>
      </c>
      <c r="H60" s="139">
        <v>0</v>
      </c>
      <c r="I60" s="139">
        <v>0</v>
      </c>
      <c r="J60" s="146"/>
      <c r="K60" s="214"/>
      <c r="L60" s="373"/>
    </row>
    <row r="61" spans="1:12" s="3" customFormat="1" x14ac:dyDescent="0.2">
      <c r="A61" s="66">
        <v>51</v>
      </c>
      <c r="B61" s="32" t="s">
        <v>58</v>
      </c>
      <c r="C61" s="6" t="s">
        <v>59</v>
      </c>
      <c r="D61" s="312">
        <v>0</v>
      </c>
      <c r="E61" s="139">
        <f>F61+G61+H61+I61</f>
        <v>14</v>
      </c>
      <c r="F61" s="139">
        <v>4</v>
      </c>
      <c r="G61" s="139">
        <v>10</v>
      </c>
      <c r="H61" s="139">
        <v>0</v>
      </c>
      <c r="I61" s="139">
        <v>0</v>
      </c>
      <c r="J61" s="146"/>
      <c r="K61" s="214"/>
      <c r="L61" s="373"/>
    </row>
    <row r="62" spans="1:12" s="3" customFormat="1" hidden="1" x14ac:dyDescent="0.2">
      <c r="A62" s="114">
        <v>52</v>
      </c>
      <c r="B62" s="32" t="s">
        <v>224</v>
      </c>
      <c r="C62" s="127" t="s">
        <v>59</v>
      </c>
      <c r="D62" s="312">
        <v>0</v>
      </c>
      <c r="E62" s="139">
        <f>F62+G62+H62+I62</f>
        <v>0</v>
      </c>
      <c r="F62" s="139"/>
      <c r="G62" s="139"/>
      <c r="H62" s="139"/>
      <c r="I62" s="139"/>
      <c r="J62" s="146"/>
      <c r="K62" s="214"/>
      <c r="L62" s="373"/>
    </row>
    <row r="63" spans="1:12" s="3" customFormat="1" x14ac:dyDescent="0.2">
      <c r="A63" s="66">
        <v>53</v>
      </c>
      <c r="B63" s="35" t="s">
        <v>159</v>
      </c>
      <c r="C63" s="8" t="s">
        <v>61</v>
      </c>
      <c r="D63" s="314">
        <f>D64+D66+D67</f>
        <v>0</v>
      </c>
      <c r="E63" s="138">
        <f>E64+E65+E66+E67</f>
        <v>3</v>
      </c>
      <c r="F63" s="138">
        <f>F64+F65+F66+F67</f>
        <v>20</v>
      </c>
      <c r="G63" s="138">
        <f>G64+G65+G66+G67</f>
        <v>-17</v>
      </c>
      <c r="H63" s="138">
        <f>H64+H65+H66+H67</f>
        <v>0</v>
      </c>
      <c r="I63" s="138">
        <f>I64+I65+I66+I67</f>
        <v>0</v>
      </c>
      <c r="J63" s="144"/>
      <c r="K63" s="169"/>
      <c r="L63" s="239"/>
    </row>
    <row r="64" spans="1:12" s="3" customFormat="1" hidden="1" x14ac:dyDescent="0.2">
      <c r="A64" s="114">
        <v>54</v>
      </c>
      <c r="B64" s="32" t="s">
        <v>62</v>
      </c>
      <c r="C64" s="6" t="s">
        <v>63</v>
      </c>
      <c r="D64" s="312">
        <v>0</v>
      </c>
      <c r="E64" s="139">
        <f>F64+G64+H64+I64</f>
        <v>0</v>
      </c>
      <c r="F64" s="139">
        <v>0</v>
      </c>
      <c r="G64" s="139">
        <v>0</v>
      </c>
      <c r="H64" s="139">
        <v>0</v>
      </c>
      <c r="I64" s="139">
        <v>0</v>
      </c>
      <c r="J64" s="144"/>
      <c r="K64" s="169"/>
      <c r="L64" s="239"/>
    </row>
    <row r="65" spans="1:12" s="3" customFormat="1" hidden="1" x14ac:dyDescent="0.2">
      <c r="A65" s="66">
        <v>55</v>
      </c>
      <c r="B65" s="32" t="s">
        <v>64</v>
      </c>
      <c r="C65" s="6" t="s">
        <v>65</v>
      </c>
      <c r="D65" s="312">
        <v>0</v>
      </c>
      <c r="E65" s="139">
        <f>F65+G65+H65+I65</f>
        <v>0</v>
      </c>
      <c r="F65" s="139"/>
      <c r="G65" s="139"/>
      <c r="H65" s="139"/>
      <c r="I65" s="139"/>
      <c r="J65" s="146"/>
      <c r="K65" s="214"/>
      <c r="L65" s="373"/>
    </row>
    <row r="66" spans="1:12" s="906" customFormat="1" x14ac:dyDescent="0.2">
      <c r="A66" s="898">
        <v>56</v>
      </c>
      <c r="B66" s="899" t="s">
        <v>66</v>
      </c>
      <c r="C66" s="900" t="s">
        <v>67</v>
      </c>
      <c r="D66" s="901">
        <v>0</v>
      </c>
      <c r="E66" s="902">
        <f>F66+G66+H66+I66</f>
        <v>3</v>
      </c>
      <c r="F66" s="902">
        <v>20</v>
      </c>
      <c r="G66" s="902">
        <f>64-81</f>
        <v>-17</v>
      </c>
      <c r="H66" s="902">
        <v>0</v>
      </c>
      <c r="I66" s="902">
        <v>0</v>
      </c>
      <c r="J66" s="903"/>
      <c r="K66" s="904"/>
      <c r="L66" s="905"/>
    </row>
    <row r="67" spans="1:12" s="3" customFormat="1" hidden="1" x14ac:dyDescent="0.2">
      <c r="A67" s="66">
        <v>57</v>
      </c>
      <c r="B67" s="32" t="s">
        <v>225</v>
      </c>
      <c r="C67" s="127" t="s">
        <v>67</v>
      </c>
      <c r="D67" s="312">
        <v>0</v>
      </c>
      <c r="E67" s="139">
        <f>F67+G67+H67+I67</f>
        <v>0</v>
      </c>
      <c r="F67" s="139">
        <v>0</v>
      </c>
      <c r="G67" s="139">
        <v>0</v>
      </c>
      <c r="H67" s="139">
        <v>0</v>
      </c>
      <c r="I67" s="139">
        <v>0</v>
      </c>
      <c r="J67" s="146"/>
      <c r="K67" s="214"/>
      <c r="L67" s="373"/>
    </row>
    <row r="68" spans="1:12" s="3" customFormat="1" x14ac:dyDescent="0.2">
      <c r="A68" s="114">
        <v>58</v>
      </c>
      <c r="B68" s="36" t="s">
        <v>68</v>
      </c>
      <c r="C68" s="8" t="s">
        <v>69</v>
      </c>
      <c r="D68" s="314">
        <f>D69</f>
        <v>0</v>
      </c>
      <c r="E68" s="138">
        <f>E69+E70</f>
        <v>10</v>
      </c>
      <c r="F68" s="138">
        <f>F69+F70</f>
        <v>3</v>
      </c>
      <c r="G68" s="138">
        <f>G69+G70</f>
        <v>3</v>
      </c>
      <c r="H68" s="138">
        <f>H69+H70</f>
        <v>2</v>
      </c>
      <c r="I68" s="138">
        <f>I69+I70</f>
        <v>2</v>
      </c>
      <c r="J68" s="144"/>
      <c r="K68" s="169"/>
      <c r="L68" s="239"/>
    </row>
    <row r="69" spans="1:12" s="3" customFormat="1" x14ac:dyDescent="0.2">
      <c r="A69" s="66">
        <v>59</v>
      </c>
      <c r="B69" s="32" t="s">
        <v>70</v>
      </c>
      <c r="C69" s="6" t="s">
        <v>71</v>
      </c>
      <c r="D69" s="312">
        <v>0</v>
      </c>
      <c r="E69" s="139">
        <f>F69+G69+H69+I69</f>
        <v>10</v>
      </c>
      <c r="F69" s="139">
        <v>3</v>
      </c>
      <c r="G69" s="139">
        <v>3</v>
      </c>
      <c r="H69" s="139">
        <v>2</v>
      </c>
      <c r="I69" s="139">
        <v>2</v>
      </c>
      <c r="J69" s="146"/>
      <c r="K69" s="214"/>
      <c r="L69" s="373"/>
    </row>
    <row r="70" spans="1:12" s="3" customFormat="1" hidden="1" x14ac:dyDescent="0.2">
      <c r="A70" s="114">
        <v>60</v>
      </c>
      <c r="B70" s="32" t="s">
        <v>72</v>
      </c>
      <c r="C70" s="6" t="s">
        <v>73</v>
      </c>
      <c r="D70" s="312"/>
      <c r="E70" s="139">
        <f>F70+G70+H70+I70</f>
        <v>0</v>
      </c>
      <c r="F70" s="139">
        <v>0</v>
      </c>
      <c r="G70" s="139">
        <v>0</v>
      </c>
      <c r="H70" s="139">
        <v>0</v>
      </c>
      <c r="I70" s="139">
        <v>0</v>
      </c>
      <c r="J70" s="146"/>
      <c r="K70" s="214"/>
      <c r="L70" s="373"/>
    </row>
    <row r="71" spans="1:12" s="3" customFormat="1" hidden="1" x14ac:dyDescent="0.2">
      <c r="A71" s="66">
        <v>61</v>
      </c>
      <c r="B71" s="30" t="s">
        <v>74</v>
      </c>
      <c r="C71" s="8" t="s">
        <v>75</v>
      </c>
      <c r="D71" s="314"/>
      <c r="E71" s="138"/>
      <c r="F71" s="138"/>
      <c r="G71" s="138"/>
      <c r="H71" s="138"/>
      <c r="I71" s="138"/>
      <c r="J71" s="144"/>
      <c r="K71" s="169"/>
      <c r="L71" s="239"/>
    </row>
    <row r="72" spans="1:12" s="3" customFormat="1" hidden="1" x14ac:dyDescent="0.2">
      <c r="A72" s="114">
        <v>62</v>
      </c>
      <c r="B72" s="30" t="s">
        <v>76</v>
      </c>
      <c r="C72" s="8" t="s">
        <v>77</v>
      </c>
      <c r="D72" s="314"/>
      <c r="E72" s="138"/>
      <c r="F72" s="138"/>
      <c r="G72" s="138"/>
      <c r="H72" s="138"/>
      <c r="I72" s="138"/>
      <c r="J72" s="144"/>
      <c r="K72" s="169"/>
      <c r="L72" s="239"/>
    </row>
    <row r="73" spans="1:12" s="3" customFormat="1" hidden="1" x14ac:dyDescent="0.2">
      <c r="A73" s="66">
        <v>63</v>
      </c>
      <c r="B73" s="30" t="s">
        <v>78</v>
      </c>
      <c r="C73" s="8" t="s">
        <v>79</v>
      </c>
      <c r="D73" s="314"/>
      <c r="E73" s="138">
        <f>F73+G73+H73+I73</f>
        <v>0</v>
      </c>
      <c r="F73" s="138">
        <v>0</v>
      </c>
      <c r="G73" s="138">
        <v>0</v>
      </c>
      <c r="H73" s="138">
        <v>0</v>
      </c>
      <c r="I73" s="138">
        <v>0</v>
      </c>
      <c r="J73" s="144"/>
      <c r="K73" s="169"/>
      <c r="L73" s="239"/>
    </row>
    <row r="74" spans="1:12" s="3" customFormat="1" hidden="1" x14ac:dyDescent="0.2">
      <c r="A74" s="114">
        <v>64</v>
      </c>
      <c r="B74" s="30" t="s">
        <v>133</v>
      </c>
      <c r="C74" s="8" t="s">
        <v>80</v>
      </c>
      <c r="D74" s="314"/>
      <c r="E74" s="138"/>
      <c r="F74" s="138"/>
      <c r="G74" s="138"/>
      <c r="H74" s="138"/>
      <c r="I74" s="138"/>
      <c r="J74" s="144"/>
      <c r="K74" s="169"/>
      <c r="L74" s="239"/>
    </row>
    <row r="75" spans="1:12" s="3" customFormat="1" x14ac:dyDescent="0.2">
      <c r="A75" s="66">
        <v>65</v>
      </c>
      <c r="B75" s="30" t="s">
        <v>264</v>
      </c>
      <c r="C75" s="480" t="s">
        <v>82</v>
      </c>
      <c r="D75" s="314">
        <f t="shared" ref="D75:I75" si="5">D76+D77</f>
        <v>0</v>
      </c>
      <c r="E75" s="314">
        <f t="shared" si="5"/>
        <v>132</v>
      </c>
      <c r="F75" s="138">
        <f t="shared" si="5"/>
        <v>34</v>
      </c>
      <c r="G75" s="138">
        <f t="shared" si="5"/>
        <v>34</v>
      </c>
      <c r="H75" s="138">
        <f t="shared" si="5"/>
        <v>32</v>
      </c>
      <c r="I75" s="174">
        <f t="shared" si="5"/>
        <v>32</v>
      </c>
      <c r="J75" s="423"/>
      <c r="K75" s="169"/>
      <c r="L75" s="239"/>
    </row>
    <row r="76" spans="1:12" s="3" customFormat="1" hidden="1" x14ac:dyDescent="0.2">
      <c r="A76" s="114">
        <v>66</v>
      </c>
      <c r="B76" s="32" t="s">
        <v>265</v>
      </c>
      <c r="C76" s="127" t="s">
        <v>266</v>
      </c>
      <c r="D76" s="314"/>
      <c r="E76" s="138">
        <f>F76+G76+H76+I76</f>
        <v>0</v>
      </c>
      <c r="F76" s="138"/>
      <c r="G76" s="138"/>
      <c r="H76" s="138"/>
      <c r="I76" s="174"/>
      <c r="J76" s="423"/>
      <c r="K76" s="169"/>
      <c r="L76" s="239"/>
    </row>
    <row r="77" spans="1:12" s="3" customFormat="1" x14ac:dyDescent="0.2">
      <c r="A77" s="66">
        <v>67</v>
      </c>
      <c r="B77" s="32" t="s">
        <v>190</v>
      </c>
      <c r="C77" s="8" t="s">
        <v>83</v>
      </c>
      <c r="D77" s="314">
        <f>D79+D80+D86</f>
        <v>0</v>
      </c>
      <c r="E77" s="138">
        <f>E78+E79+E80+E81+E86</f>
        <v>132</v>
      </c>
      <c r="F77" s="138">
        <f>F78+F79+F80+F81+F86</f>
        <v>34</v>
      </c>
      <c r="G77" s="138">
        <f>G78+G79+G80+G81+G86</f>
        <v>34</v>
      </c>
      <c r="H77" s="138">
        <f>H78+H79+H80+H81+H86</f>
        <v>32</v>
      </c>
      <c r="I77" s="138">
        <f>I78+I79+I80+I81+I86</f>
        <v>32</v>
      </c>
      <c r="J77" s="212"/>
      <c r="K77" s="214"/>
      <c r="L77" s="373"/>
    </row>
    <row r="78" spans="1:12" s="3" customFormat="1" hidden="1" x14ac:dyDescent="0.2">
      <c r="A78" s="114">
        <v>68</v>
      </c>
      <c r="B78" s="32" t="s">
        <v>140</v>
      </c>
      <c r="C78" s="6"/>
      <c r="D78" s="312"/>
      <c r="E78" s="139"/>
      <c r="F78" s="139"/>
      <c r="G78" s="139"/>
      <c r="H78" s="139"/>
      <c r="I78" s="139"/>
      <c r="J78" s="146"/>
      <c r="K78" s="214"/>
      <c r="L78" s="373"/>
    </row>
    <row r="79" spans="1:12" s="3" customFormat="1" x14ac:dyDescent="0.2">
      <c r="A79" s="66">
        <v>69</v>
      </c>
      <c r="B79" s="32" t="s">
        <v>279</v>
      </c>
      <c r="C79" s="6"/>
      <c r="D79" s="312">
        <v>0</v>
      </c>
      <c r="E79" s="139">
        <f>F79+G79+H79+I79</f>
        <v>130</v>
      </c>
      <c r="F79" s="139">
        <v>33</v>
      </c>
      <c r="G79" s="139">
        <v>33</v>
      </c>
      <c r="H79" s="139">
        <v>32</v>
      </c>
      <c r="I79" s="139">
        <v>32</v>
      </c>
      <c r="J79" s="146"/>
      <c r="K79" s="214"/>
      <c r="L79" s="373"/>
    </row>
    <row r="80" spans="1:12" s="3" customFormat="1" ht="12" hidden="1" customHeight="1" thickBot="1" x14ac:dyDescent="0.25">
      <c r="A80" s="114">
        <v>70</v>
      </c>
      <c r="B80" s="77" t="s">
        <v>282</v>
      </c>
      <c r="C80" s="68"/>
      <c r="D80" s="317">
        <v>0</v>
      </c>
      <c r="E80" s="183">
        <f>F80+G80+H80+I80</f>
        <v>0</v>
      </c>
      <c r="F80" s="183"/>
      <c r="G80" s="183"/>
      <c r="H80" s="183"/>
      <c r="I80" s="183"/>
      <c r="J80" s="213"/>
      <c r="K80" s="215"/>
      <c r="L80" s="374"/>
    </row>
    <row r="81" spans="1:12" s="3" customFormat="1" hidden="1" x14ac:dyDescent="0.2">
      <c r="A81" s="114">
        <v>71</v>
      </c>
      <c r="B81" s="291" t="s">
        <v>189</v>
      </c>
      <c r="C81" s="63"/>
      <c r="D81" s="254"/>
      <c r="E81" s="188"/>
      <c r="F81" s="188"/>
      <c r="G81" s="188"/>
      <c r="H81" s="188"/>
      <c r="I81" s="188"/>
      <c r="J81" s="189"/>
      <c r="K81" s="188"/>
      <c r="L81" s="190"/>
    </row>
    <row r="82" spans="1:12" s="3" customFormat="1" hidden="1" x14ac:dyDescent="0.2">
      <c r="A82" s="66">
        <v>72</v>
      </c>
      <c r="B82" s="283" t="s">
        <v>201</v>
      </c>
      <c r="C82" s="63"/>
      <c r="D82" s="254"/>
      <c r="E82" s="188"/>
      <c r="F82" s="188"/>
      <c r="G82" s="188"/>
      <c r="H82" s="188"/>
      <c r="I82" s="188"/>
      <c r="J82" s="189"/>
      <c r="K82" s="188"/>
      <c r="L82" s="293"/>
    </row>
    <row r="83" spans="1:12" s="3" customFormat="1" hidden="1" x14ac:dyDescent="0.2">
      <c r="A83" s="114">
        <v>73</v>
      </c>
      <c r="B83" s="283" t="s">
        <v>280</v>
      </c>
      <c r="C83" s="63"/>
      <c r="D83" s="254"/>
      <c r="E83" s="188"/>
      <c r="F83" s="188"/>
      <c r="G83" s="188"/>
      <c r="H83" s="188"/>
      <c r="I83" s="188"/>
      <c r="J83" s="189"/>
      <c r="K83" s="188"/>
      <c r="L83" s="61"/>
    </row>
    <row r="84" spans="1:12" s="3" customFormat="1" hidden="1" x14ac:dyDescent="0.2">
      <c r="A84" s="66">
        <v>74</v>
      </c>
      <c r="B84" s="283" t="s">
        <v>239</v>
      </c>
      <c r="C84" s="63"/>
      <c r="D84" s="254"/>
      <c r="E84" s="188"/>
      <c r="F84" s="188"/>
      <c r="G84" s="188"/>
      <c r="H84" s="188"/>
      <c r="I84" s="188"/>
      <c r="J84" s="189"/>
      <c r="K84" s="188"/>
      <c r="L84" s="61"/>
    </row>
    <row r="85" spans="1:12" s="3" customFormat="1" hidden="1" x14ac:dyDescent="0.2">
      <c r="A85" s="595">
        <v>75</v>
      </c>
      <c r="B85" s="618" t="s">
        <v>240</v>
      </c>
      <c r="C85" s="198"/>
      <c r="D85" s="246"/>
      <c r="E85" s="619"/>
      <c r="F85" s="619"/>
      <c r="G85" s="619"/>
      <c r="H85" s="619"/>
      <c r="I85" s="619"/>
      <c r="J85" s="620"/>
      <c r="K85" s="619"/>
      <c r="L85" s="122"/>
    </row>
    <row r="86" spans="1:12" s="3" customFormat="1" ht="13.5" thickBot="1" x14ac:dyDescent="0.25">
      <c r="A86" s="75">
        <v>76</v>
      </c>
      <c r="B86" s="622" t="s">
        <v>281</v>
      </c>
      <c r="C86" s="623"/>
      <c r="D86" s="629" t="s">
        <v>229</v>
      </c>
      <c r="E86" s="302">
        <f>F86+G86+H86+I86</f>
        <v>2</v>
      </c>
      <c r="F86" s="302">
        <v>1</v>
      </c>
      <c r="G86" s="302">
        <v>1</v>
      </c>
      <c r="H86" s="302">
        <v>0</v>
      </c>
      <c r="I86" s="302">
        <v>0</v>
      </c>
      <c r="J86" s="624"/>
      <c r="K86" s="625"/>
      <c r="L86" s="626"/>
    </row>
    <row r="87" spans="1:12" s="3" customFormat="1" ht="13.35" hidden="1" customHeight="1" x14ac:dyDescent="0.2">
      <c r="A87" s="114">
        <v>77</v>
      </c>
      <c r="B87" s="621" t="s">
        <v>84</v>
      </c>
      <c r="C87" s="78" t="s">
        <v>85</v>
      </c>
      <c r="D87" s="247"/>
      <c r="E87" s="179"/>
      <c r="F87" s="179"/>
      <c r="G87" s="179"/>
      <c r="H87" s="179"/>
      <c r="I87" s="179"/>
      <c r="J87" s="181"/>
      <c r="K87" s="179"/>
      <c r="L87" s="182"/>
    </row>
    <row r="88" spans="1:12" s="3" customFormat="1" ht="38.25" hidden="1" customHeight="1" x14ac:dyDescent="0.2">
      <c r="A88" s="66">
        <v>78</v>
      </c>
      <c r="B88" s="24" t="s">
        <v>136</v>
      </c>
      <c r="C88" s="86" t="s">
        <v>86</v>
      </c>
      <c r="D88" s="248"/>
      <c r="E88" s="46"/>
      <c r="F88" s="46"/>
      <c r="G88" s="46"/>
      <c r="H88" s="46"/>
      <c r="I88" s="46"/>
      <c r="J88" s="98"/>
      <c r="K88" s="46"/>
      <c r="L88" s="99"/>
    </row>
    <row r="89" spans="1:12" s="3" customFormat="1" ht="13.5" hidden="1" thickBot="1" x14ac:dyDescent="0.25">
      <c r="A89" s="114">
        <v>79</v>
      </c>
      <c r="B89" s="77" t="s">
        <v>87</v>
      </c>
      <c r="C89" s="68" t="s">
        <v>88</v>
      </c>
      <c r="D89" s="249"/>
      <c r="E89" s="87"/>
      <c r="F89" s="87"/>
      <c r="G89" s="87"/>
      <c r="H89" s="87"/>
      <c r="I89" s="87"/>
      <c r="J89" s="102"/>
      <c r="K89" s="87"/>
      <c r="L89" s="103"/>
    </row>
    <row r="90" spans="1:12" s="3" customFormat="1" hidden="1" x14ac:dyDescent="0.2">
      <c r="A90" s="66">
        <v>80</v>
      </c>
      <c r="B90" s="79" t="s">
        <v>89</v>
      </c>
      <c r="C90" s="78" t="s">
        <v>90</v>
      </c>
      <c r="D90" s="247"/>
      <c r="E90" s="90"/>
      <c r="F90" s="90"/>
      <c r="G90" s="90"/>
      <c r="H90" s="90"/>
      <c r="I90" s="90"/>
      <c r="J90" s="104"/>
      <c r="K90" s="90"/>
      <c r="L90" s="105"/>
    </row>
    <row r="91" spans="1:12" s="3" customFormat="1" hidden="1" x14ac:dyDescent="0.2">
      <c r="A91" s="114">
        <v>81</v>
      </c>
      <c r="B91" s="30" t="s">
        <v>91</v>
      </c>
      <c r="C91" s="8" t="s">
        <v>92</v>
      </c>
      <c r="D91" s="244"/>
      <c r="E91" s="46">
        <f>E92</f>
        <v>0</v>
      </c>
      <c r="F91" s="46">
        <f>F92</f>
        <v>0</v>
      </c>
      <c r="G91" s="46">
        <f>G92</f>
        <v>0</v>
      </c>
      <c r="H91" s="46">
        <f>H92</f>
        <v>0</v>
      </c>
      <c r="I91" s="46">
        <f>I92</f>
        <v>0</v>
      </c>
      <c r="J91" s="98"/>
      <c r="K91" s="46"/>
      <c r="L91" s="99"/>
    </row>
    <row r="92" spans="1:12" s="3" customFormat="1" hidden="1" x14ac:dyDescent="0.2">
      <c r="A92" s="66">
        <v>82</v>
      </c>
      <c r="B92" s="37" t="s">
        <v>93</v>
      </c>
      <c r="C92" s="8" t="s">
        <v>94</v>
      </c>
      <c r="D92" s="244"/>
      <c r="E92" s="46">
        <f>E93+E105</f>
        <v>0</v>
      </c>
      <c r="F92" s="46">
        <f>F93+F105</f>
        <v>0</v>
      </c>
      <c r="G92" s="46">
        <f>G93+G105</f>
        <v>0</v>
      </c>
      <c r="H92" s="46">
        <f>H93+H105</f>
        <v>0</v>
      </c>
      <c r="I92" s="46">
        <f>I93+I105</f>
        <v>0</v>
      </c>
      <c r="J92" s="98"/>
      <c r="K92" s="46"/>
      <c r="L92" s="99"/>
    </row>
    <row r="93" spans="1:12" s="3" customFormat="1" hidden="1" x14ac:dyDescent="0.2">
      <c r="A93" s="114">
        <v>83</v>
      </c>
      <c r="B93" s="37" t="s">
        <v>95</v>
      </c>
      <c r="C93" s="8" t="s">
        <v>96</v>
      </c>
      <c r="D93" s="244"/>
      <c r="E93" s="46">
        <f>E94+E95+E96+E97+E99+E100</f>
        <v>0</v>
      </c>
      <c r="F93" s="46">
        <f>F94+F95+F96+F97+F99+F100</f>
        <v>0</v>
      </c>
      <c r="G93" s="46">
        <f>G94+G95+G96+G97+G99+G100</f>
        <v>0</v>
      </c>
      <c r="H93" s="46">
        <f>H94+H95+H96+H97+H99+H100</f>
        <v>0</v>
      </c>
      <c r="I93" s="46">
        <f>I94+I95+I96+I97+I99+I100</f>
        <v>0</v>
      </c>
      <c r="J93" s="98"/>
      <c r="K93" s="46"/>
      <c r="L93" s="99"/>
    </row>
    <row r="94" spans="1:12" s="3" customFormat="1" hidden="1" x14ac:dyDescent="0.2">
      <c r="A94" s="66">
        <v>84</v>
      </c>
      <c r="B94" s="38" t="s">
        <v>97</v>
      </c>
      <c r="C94" s="6"/>
      <c r="D94" s="242"/>
      <c r="E94" s="46"/>
      <c r="F94" s="46"/>
      <c r="G94" s="46"/>
      <c r="H94" s="46"/>
      <c r="I94" s="46"/>
      <c r="J94" s="106"/>
      <c r="K94" s="46"/>
      <c r="L94" s="99"/>
    </row>
    <row r="95" spans="1:12" s="3" customFormat="1" hidden="1" x14ac:dyDescent="0.2">
      <c r="A95" s="114">
        <v>85</v>
      </c>
      <c r="B95" s="38" t="s">
        <v>102</v>
      </c>
      <c r="C95" s="6"/>
      <c r="D95" s="242"/>
      <c r="E95" s="46"/>
      <c r="F95" s="46"/>
      <c r="G95" s="46"/>
      <c r="H95" s="46"/>
      <c r="I95" s="46"/>
      <c r="J95" s="106"/>
      <c r="K95" s="46"/>
      <c r="L95" s="99"/>
    </row>
    <row r="96" spans="1:12" s="3" customFormat="1" hidden="1" x14ac:dyDescent="0.2">
      <c r="A96" s="66">
        <v>86</v>
      </c>
      <c r="B96" s="38" t="s">
        <v>98</v>
      </c>
      <c r="C96" s="6"/>
      <c r="D96" s="242"/>
      <c r="E96" s="46"/>
      <c r="F96" s="46"/>
      <c r="G96" s="46"/>
      <c r="H96" s="46"/>
      <c r="I96" s="46"/>
      <c r="J96" s="106"/>
      <c r="K96" s="46"/>
      <c r="L96" s="99"/>
    </row>
    <row r="97" spans="1:12" s="3" customFormat="1" hidden="1" x14ac:dyDescent="0.2">
      <c r="A97" s="114">
        <v>87</v>
      </c>
      <c r="B97" s="93" t="s">
        <v>100</v>
      </c>
      <c r="C97" s="6"/>
      <c r="D97" s="242"/>
      <c r="E97" s="46"/>
      <c r="F97" s="46"/>
      <c r="G97" s="46"/>
      <c r="H97" s="46"/>
      <c r="I97" s="46"/>
      <c r="J97" s="106"/>
      <c r="K97" s="46"/>
      <c r="L97" s="99"/>
    </row>
    <row r="98" spans="1:12" s="3" customFormat="1" hidden="1" x14ac:dyDescent="0.2">
      <c r="A98" s="66">
        <v>88</v>
      </c>
      <c r="B98" s="197" t="s">
        <v>200</v>
      </c>
      <c r="C98" s="6"/>
      <c r="D98" s="242"/>
      <c r="E98" s="46"/>
      <c r="F98" s="46"/>
      <c r="G98" s="46"/>
      <c r="H98" s="46"/>
      <c r="I98" s="46"/>
      <c r="J98" s="106"/>
      <c r="K98" s="46"/>
      <c r="L98" s="99"/>
    </row>
    <row r="99" spans="1:12" s="3" customFormat="1" hidden="1" x14ac:dyDescent="0.2">
      <c r="A99" s="114">
        <v>89</v>
      </c>
      <c r="B99" s="94" t="s">
        <v>99</v>
      </c>
      <c r="C99" s="6"/>
      <c r="D99" s="242"/>
      <c r="E99" s="46"/>
      <c r="F99" s="46"/>
      <c r="G99" s="46"/>
      <c r="H99" s="46"/>
      <c r="I99" s="46"/>
      <c r="J99" s="106"/>
      <c r="K99" s="46"/>
      <c r="L99" s="99"/>
    </row>
    <row r="100" spans="1:12" s="3" customFormat="1" hidden="1" x14ac:dyDescent="0.2">
      <c r="A100" s="66">
        <v>90</v>
      </c>
      <c r="B100" s="95" t="s">
        <v>237</v>
      </c>
      <c r="C100" s="6"/>
      <c r="D100" s="242"/>
      <c r="E100" s="46"/>
      <c r="F100" s="46"/>
      <c r="G100" s="46"/>
      <c r="H100" s="46"/>
      <c r="I100" s="46"/>
      <c r="J100" s="106"/>
      <c r="K100" s="46"/>
      <c r="L100" s="99"/>
    </row>
    <row r="101" spans="1:12" s="3" customFormat="1" hidden="1" x14ac:dyDescent="0.2">
      <c r="A101" s="114">
        <v>91</v>
      </c>
      <c r="B101" s="95" t="s">
        <v>238</v>
      </c>
      <c r="C101" s="6"/>
      <c r="D101" s="242"/>
      <c r="E101" s="46"/>
      <c r="F101" s="46"/>
      <c r="G101" s="46"/>
      <c r="H101" s="46"/>
      <c r="I101" s="46"/>
      <c r="J101" s="98"/>
      <c r="K101" s="46"/>
      <c r="L101" s="99"/>
    </row>
    <row r="102" spans="1:12" s="3" customFormat="1" hidden="1" x14ac:dyDescent="0.2">
      <c r="A102" s="66">
        <v>92</v>
      </c>
      <c r="B102" s="3" t="s">
        <v>269</v>
      </c>
      <c r="C102" s="6"/>
      <c r="D102" s="242"/>
      <c r="E102" s="46"/>
      <c r="F102" s="46"/>
      <c r="G102" s="46"/>
      <c r="H102" s="46"/>
      <c r="I102" s="46"/>
      <c r="J102" s="98"/>
      <c r="K102" s="46"/>
      <c r="L102" s="99"/>
    </row>
    <row r="103" spans="1:12" s="3" customFormat="1" hidden="1" x14ac:dyDescent="0.2">
      <c r="A103" s="114">
        <v>93</v>
      </c>
      <c r="B103" s="95" t="s">
        <v>267</v>
      </c>
      <c r="C103" s="6"/>
      <c r="D103" s="242"/>
      <c r="E103" s="46"/>
      <c r="F103" s="46"/>
      <c r="G103" s="46"/>
      <c r="H103" s="46"/>
      <c r="I103" s="46"/>
      <c r="J103" s="98"/>
      <c r="K103" s="46"/>
      <c r="L103" s="99"/>
    </row>
    <row r="104" spans="1:12" s="3" customFormat="1" hidden="1" x14ac:dyDescent="0.2">
      <c r="A104" s="66">
        <v>94</v>
      </c>
      <c r="B104" s="95" t="s">
        <v>268</v>
      </c>
      <c r="C104" s="6"/>
      <c r="D104" s="242"/>
      <c r="E104" s="46"/>
      <c r="F104" s="46"/>
      <c r="G104" s="46"/>
      <c r="H104" s="46"/>
      <c r="I104" s="46"/>
      <c r="J104" s="98"/>
      <c r="K104" s="46"/>
      <c r="L104" s="99"/>
    </row>
    <row r="105" spans="1:12" s="3" customFormat="1" hidden="1" x14ac:dyDescent="0.2">
      <c r="A105" s="114">
        <v>95</v>
      </c>
      <c r="B105" s="96" t="s">
        <v>103</v>
      </c>
      <c r="C105" s="8" t="s">
        <v>104</v>
      </c>
      <c r="D105" s="244"/>
      <c r="E105" s="46">
        <f>E106+E107+E108+E109</f>
        <v>0</v>
      </c>
      <c r="F105" s="46">
        <f>F106+F107+F108+F109</f>
        <v>0</v>
      </c>
      <c r="G105" s="46">
        <f>G106+G107+G108+G109</f>
        <v>0</v>
      </c>
      <c r="H105" s="46">
        <f>H106+H107+H108+H109</f>
        <v>0</v>
      </c>
      <c r="I105" s="46">
        <f>I106+I107+I108+I109</f>
        <v>0</v>
      </c>
      <c r="J105" s="98"/>
      <c r="K105" s="46"/>
      <c r="L105" s="99"/>
    </row>
    <row r="106" spans="1:12" s="3" customFormat="1" hidden="1" x14ac:dyDescent="0.2">
      <c r="A106" s="66">
        <v>96</v>
      </c>
      <c r="B106" s="97" t="s">
        <v>105</v>
      </c>
      <c r="C106" s="6"/>
      <c r="D106" s="242"/>
      <c r="E106" s="46"/>
      <c r="F106" s="46"/>
      <c r="G106" s="46"/>
      <c r="H106" s="46"/>
      <c r="I106" s="46"/>
      <c r="J106" s="106"/>
      <c r="K106" s="46"/>
      <c r="L106" s="99"/>
    </row>
    <row r="107" spans="1:12" s="3" customFormat="1" hidden="1" x14ac:dyDescent="0.2">
      <c r="A107" s="114">
        <v>97</v>
      </c>
      <c r="B107" s="62" t="s">
        <v>106</v>
      </c>
      <c r="C107" s="6"/>
      <c r="D107" s="242"/>
      <c r="E107" s="46"/>
      <c r="F107" s="46"/>
      <c r="G107" s="46"/>
      <c r="H107" s="46"/>
      <c r="I107" s="46"/>
      <c r="J107" s="106"/>
      <c r="K107" s="46"/>
      <c r="L107" s="99"/>
    </row>
    <row r="108" spans="1:12" s="3" customFormat="1" hidden="1" x14ac:dyDescent="0.2">
      <c r="A108" s="66">
        <v>98</v>
      </c>
      <c r="B108" s="38" t="s">
        <v>141</v>
      </c>
      <c r="C108" s="6"/>
      <c r="D108" s="242"/>
      <c r="E108" s="46"/>
      <c r="F108" s="46"/>
      <c r="G108" s="46"/>
      <c r="H108" s="46"/>
      <c r="I108" s="46"/>
      <c r="J108" s="106"/>
      <c r="K108" s="46"/>
      <c r="L108" s="99"/>
    </row>
    <row r="109" spans="1:12" s="3" customFormat="1" hidden="1" x14ac:dyDescent="0.2">
      <c r="A109" s="114">
        <v>99</v>
      </c>
      <c r="B109" s="38" t="s">
        <v>197</v>
      </c>
      <c r="C109" s="6"/>
      <c r="D109" s="242"/>
      <c r="E109" s="46"/>
      <c r="F109" s="46"/>
      <c r="G109" s="46"/>
      <c r="H109" s="46"/>
      <c r="I109" s="46"/>
      <c r="J109" s="98"/>
      <c r="K109" s="46"/>
      <c r="L109" s="99"/>
    </row>
    <row r="110" spans="1:12" s="3" customFormat="1" ht="25.5" hidden="1" x14ac:dyDescent="0.2">
      <c r="A110" s="66">
        <v>100</v>
      </c>
      <c r="B110" s="25" t="s">
        <v>107</v>
      </c>
      <c r="C110" s="86" t="s">
        <v>108</v>
      </c>
      <c r="D110" s="248"/>
      <c r="E110" s="138">
        <f>E115</f>
        <v>0</v>
      </c>
      <c r="F110" s="138">
        <f>F115</f>
        <v>0</v>
      </c>
      <c r="G110" s="138">
        <f>G115</f>
        <v>0</v>
      </c>
      <c r="H110" s="138">
        <f>H115</f>
        <v>0</v>
      </c>
      <c r="I110" s="138">
        <f>I115</f>
        <v>0</v>
      </c>
      <c r="J110" s="98"/>
      <c r="K110" s="46"/>
      <c r="L110" s="99"/>
    </row>
    <row r="111" spans="1:12" s="3" customFormat="1" hidden="1" x14ac:dyDescent="0.2">
      <c r="A111" s="114">
        <v>101</v>
      </c>
      <c r="B111" s="3" t="s">
        <v>264</v>
      </c>
      <c r="C111" s="8" t="s">
        <v>110</v>
      </c>
      <c r="D111" s="244"/>
      <c r="E111" s="138"/>
      <c r="F111" s="138"/>
      <c r="G111" s="138"/>
      <c r="H111" s="138"/>
      <c r="I111" s="138"/>
      <c r="J111" s="106"/>
      <c r="K111" s="46"/>
      <c r="L111" s="99"/>
    </row>
    <row r="112" spans="1:12" s="3" customFormat="1" hidden="1" x14ac:dyDescent="0.2">
      <c r="A112" s="66">
        <v>102</v>
      </c>
      <c r="B112" s="26" t="s">
        <v>270</v>
      </c>
      <c r="C112" s="8"/>
      <c r="D112" s="244"/>
      <c r="E112" s="138"/>
      <c r="F112" s="138"/>
      <c r="G112" s="138"/>
      <c r="H112" s="138"/>
      <c r="I112" s="138"/>
      <c r="J112" s="106"/>
      <c r="K112" s="46"/>
      <c r="L112" s="99"/>
    </row>
    <row r="113" spans="1:12" s="3" customFormat="1" hidden="1" x14ac:dyDescent="0.2">
      <c r="A113" s="114">
        <v>103</v>
      </c>
      <c r="B113" s="26" t="s">
        <v>271</v>
      </c>
      <c r="C113" s="8"/>
      <c r="D113" s="244"/>
      <c r="E113" s="138"/>
      <c r="F113" s="138"/>
      <c r="G113" s="138"/>
      <c r="H113" s="138"/>
      <c r="I113" s="138"/>
      <c r="J113" s="106"/>
      <c r="K113" s="46"/>
      <c r="L113" s="99"/>
    </row>
    <row r="114" spans="1:12" s="3" customFormat="1" hidden="1" x14ac:dyDescent="0.2">
      <c r="A114" s="66">
        <v>104</v>
      </c>
      <c r="B114" s="26" t="s">
        <v>172</v>
      </c>
      <c r="C114" s="8" t="s">
        <v>173</v>
      </c>
      <c r="D114" s="244"/>
      <c r="E114" s="138"/>
      <c r="F114" s="138"/>
      <c r="G114" s="138"/>
      <c r="H114" s="138"/>
      <c r="I114" s="138"/>
      <c r="J114" s="106"/>
      <c r="K114" s="46"/>
      <c r="L114" s="99"/>
    </row>
    <row r="115" spans="1:12" s="3" customFormat="1" ht="26.25" hidden="1" thickBot="1" x14ac:dyDescent="0.25">
      <c r="A115" s="114">
        <v>105</v>
      </c>
      <c r="B115" s="276" t="s">
        <v>215</v>
      </c>
      <c r="C115" s="277" t="s">
        <v>214</v>
      </c>
      <c r="D115" s="267"/>
      <c r="E115" s="193">
        <f>F115+G115+H115+I115</f>
        <v>0</v>
      </c>
      <c r="F115" s="193">
        <v>0</v>
      </c>
      <c r="G115" s="193">
        <f>5-5</f>
        <v>0</v>
      </c>
      <c r="H115" s="193">
        <f>2-2</f>
        <v>0</v>
      </c>
      <c r="I115" s="193">
        <v>0</v>
      </c>
      <c r="J115" s="268"/>
      <c r="K115" s="269"/>
      <c r="L115" s="270"/>
    </row>
    <row r="116" spans="1:12" s="14" customFormat="1" hidden="1" x14ac:dyDescent="0.2">
      <c r="A116" s="66">
        <v>106</v>
      </c>
      <c r="B116" s="59" t="s">
        <v>367</v>
      </c>
      <c r="C116" s="60"/>
      <c r="D116" s="275"/>
      <c r="E116" s="179">
        <f>E130+E117+E120+E126</f>
        <v>0</v>
      </c>
      <c r="F116" s="179">
        <f>F130+F117+F120+F126</f>
        <v>0</v>
      </c>
      <c r="G116" s="179">
        <f>G130+G117+G120+G126</f>
        <v>0</v>
      </c>
      <c r="H116" s="179">
        <f>H130+H117+H120+H126</f>
        <v>0</v>
      </c>
      <c r="I116" s="179">
        <f>I130+I117+I120+I126</f>
        <v>0</v>
      </c>
      <c r="J116" s="181"/>
      <c r="K116" s="179"/>
      <c r="L116" s="182"/>
    </row>
    <row r="117" spans="1:12" s="3" customFormat="1" ht="25.5" hidden="1" x14ac:dyDescent="0.2">
      <c r="A117" s="114">
        <v>107</v>
      </c>
      <c r="B117" s="25" t="s">
        <v>112</v>
      </c>
      <c r="C117" s="43" t="s">
        <v>137</v>
      </c>
      <c r="D117" s="251"/>
      <c r="E117" s="46"/>
      <c r="F117" s="46"/>
      <c r="G117" s="46"/>
      <c r="H117" s="46"/>
      <c r="I117" s="46"/>
      <c r="J117" s="106"/>
      <c r="K117" s="46"/>
      <c r="L117" s="99"/>
    </row>
    <row r="118" spans="1:12" s="3" customFormat="1" hidden="1" x14ac:dyDescent="0.2">
      <c r="A118" s="66">
        <v>108</v>
      </c>
      <c r="B118" s="30" t="s">
        <v>113</v>
      </c>
      <c r="C118" s="8" t="s">
        <v>114</v>
      </c>
      <c r="D118" s="244"/>
      <c r="E118" s="46"/>
      <c r="F118" s="46"/>
      <c r="G118" s="46"/>
      <c r="H118" s="46"/>
      <c r="I118" s="46"/>
      <c r="J118" s="106"/>
      <c r="K118" s="46"/>
      <c r="L118" s="99"/>
    </row>
    <row r="119" spans="1:12" s="15" customFormat="1" hidden="1" x14ac:dyDescent="0.2">
      <c r="A119" s="114">
        <v>109</v>
      </c>
      <c r="B119" s="39" t="s">
        <v>115</v>
      </c>
      <c r="C119" s="6" t="s">
        <v>116</v>
      </c>
      <c r="D119" s="242"/>
      <c r="E119" s="46"/>
      <c r="F119" s="46"/>
      <c r="G119" s="46"/>
      <c r="H119" s="46"/>
      <c r="I119" s="46"/>
      <c r="J119" s="106"/>
      <c r="K119" s="46"/>
      <c r="L119" s="99"/>
    </row>
    <row r="120" spans="1:12" s="15" customFormat="1" ht="25.5" hidden="1" x14ac:dyDescent="0.2">
      <c r="A120" s="66">
        <v>110</v>
      </c>
      <c r="B120" s="653" t="s">
        <v>272</v>
      </c>
      <c r="C120" s="8" t="s">
        <v>273</v>
      </c>
      <c r="D120" s="242"/>
      <c r="E120" s="46"/>
      <c r="F120" s="46"/>
      <c r="G120" s="46"/>
      <c r="H120" s="46"/>
      <c r="I120" s="46"/>
      <c r="J120" s="98"/>
      <c r="K120" s="46"/>
      <c r="L120" s="99"/>
    </row>
    <row r="121" spans="1:12" s="15" customFormat="1" hidden="1" x14ac:dyDescent="0.2">
      <c r="A121" s="114">
        <v>111</v>
      </c>
      <c r="B121" s="39" t="s">
        <v>274</v>
      </c>
      <c r="C121" s="480" t="s">
        <v>275</v>
      </c>
      <c r="D121" s="242"/>
      <c r="E121" s="46"/>
      <c r="F121" s="46"/>
      <c r="G121" s="46"/>
      <c r="H121" s="46"/>
      <c r="I121" s="46"/>
      <c r="J121" s="98"/>
      <c r="K121" s="46"/>
      <c r="L121" s="99"/>
    </row>
    <row r="122" spans="1:12" s="15" customFormat="1" hidden="1" x14ac:dyDescent="0.2">
      <c r="A122" s="66">
        <v>112</v>
      </c>
      <c r="B122" s="39" t="s">
        <v>276</v>
      </c>
      <c r="C122" s="127" t="s">
        <v>277</v>
      </c>
      <c r="D122" s="242"/>
      <c r="E122" s="46"/>
      <c r="F122" s="46"/>
      <c r="G122" s="46"/>
      <c r="H122" s="46"/>
      <c r="I122" s="46"/>
      <c r="J122" s="98"/>
      <c r="K122" s="46"/>
      <c r="L122" s="99"/>
    </row>
    <row r="123" spans="1:12" s="15" customFormat="1" hidden="1" x14ac:dyDescent="0.2">
      <c r="A123" s="114">
        <v>113</v>
      </c>
      <c r="B123" s="39" t="s">
        <v>303</v>
      </c>
      <c r="C123" s="480" t="s">
        <v>304</v>
      </c>
      <c r="D123" s="242"/>
      <c r="E123" s="46"/>
      <c r="F123" s="46"/>
      <c r="G123" s="46"/>
      <c r="H123" s="46"/>
      <c r="I123" s="46"/>
      <c r="J123" s="98"/>
      <c r="K123" s="46"/>
      <c r="L123" s="99"/>
    </row>
    <row r="124" spans="1:12" s="15" customFormat="1" hidden="1" x14ac:dyDescent="0.2">
      <c r="A124" s="66">
        <v>114</v>
      </c>
      <c r="B124" s="39" t="s">
        <v>305</v>
      </c>
      <c r="C124" s="127" t="s">
        <v>300</v>
      </c>
      <c r="D124" s="242"/>
      <c r="E124" s="46"/>
      <c r="F124" s="46"/>
      <c r="G124" s="46"/>
      <c r="H124" s="46"/>
      <c r="I124" s="46"/>
      <c r="J124" s="98"/>
      <c r="K124" s="46"/>
      <c r="L124" s="99"/>
    </row>
    <row r="125" spans="1:12" s="15" customFormat="1" hidden="1" x14ac:dyDescent="0.2">
      <c r="A125" s="114">
        <v>115</v>
      </c>
      <c r="B125" s="39" t="s">
        <v>276</v>
      </c>
      <c r="C125" s="127" t="s">
        <v>299</v>
      </c>
      <c r="D125" s="242"/>
      <c r="E125" s="46"/>
      <c r="F125" s="46"/>
      <c r="G125" s="46"/>
      <c r="H125" s="46"/>
      <c r="I125" s="46"/>
      <c r="J125" s="98"/>
      <c r="K125" s="46"/>
      <c r="L125" s="99"/>
    </row>
    <row r="126" spans="1:12" s="15" customFormat="1" ht="26.45" hidden="1" customHeight="1" x14ac:dyDescent="0.2">
      <c r="A126" s="66">
        <v>116</v>
      </c>
      <c r="B126" s="879" t="s">
        <v>359</v>
      </c>
      <c r="C126" s="480" t="s">
        <v>361</v>
      </c>
      <c r="D126" s="242"/>
      <c r="E126" s="46">
        <f>E127+E128+E129</f>
        <v>0</v>
      </c>
      <c r="F126" s="46">
        <f>F127+F128+F129</f>
        <v>0</v>
      </c>
      <c r="G126" s="46">
        <f>G127+G128+G129</f>
        <v>0</v>
      </c>
      <c r="H126" s="46">
        <f>H127+H128+H129</f>
        <v>0</v>
      </c>
      <c r="I126" s="46">
        <f>I127+I128+I129</f>
        <v>0</v>
      </c>
      <c r="J126" s="98"/>
      <c r="K126" s="46"/>
      <c r="L126" s="99"/>
    </row>
    <row r="127" spans="1:12" s="15" customFormat="1" hidden="1" x14ac:dyDescent="0.2">
      <c r="A127" s="114">
        <v>117</v>
      </c>
      <c r="B127" s="878" t="s">
        <v>360</v>
      </c>
      <c r="C127" s="127" t="s">
        <v>364</v>
      </c>
      <c r="D127" s="242"/>
      <c r="E127" s="46">
        <f>F127+G127+H127+I127</f>
        <v>0</v>
      </c>
      <c r="F127" s="46"/>
      <c r="G127" s="46">
        <v>0</v>
      </c>
      <c r="H127" s="46"/>
      <c r="I127" s="46"/>
      <c r="J127" s="98"/>
      <c r="K127" s="46"/>
      <c r="L127" s="99"/>
    </row>
    <row r="128" spans="1:12" s="15" customFormat="1" hidden="1" x14ac:dyDescent="0.2">
      <c r="A128" s="66">
        <v>118</v>
      </c>
      <c r="B128" s="39" t="s">
        <v>362</v>
      </c>
      <c r="C128" s="127" t="s">
        <v>365</v>
      </c>
      <c r="D128" s="242"/>
      <c r="E128" s="46">
        <f>F128+G128+H128+I128</f>
        <v>0</v>
      </c>
      <c r="F128" s="46"/>
      <c r="G128" s="46"/>
      <c r="H128" s="46"/>
      <c r="I128" s="46"/>
      <c r="J128" s="98"/>
      <c r="K128" s="46"/>
      <c r="L128" s="99"/>
    </row>
    <row r="129" spans="1:14" s="15" customFormat="1" hidden="1" x14ac:dyDescent="0.2">
      <c r="A129" s="114">
        <v>119</v>
      </c>
      <c r="B129" s="878" t="s">
        <v>363</v>
      </c>
      <c r="C129" s="127" t="s">
        <v>366</v>
      </c>
      <c r="D129" s="242"/>
      <c r="E129" s="46">
        <f>F129+G129+H129+I129</f>
        <v>0</v>
      </c>
      <c r="F129" s="46"/>
      <c r="G129" s="46"/>
      <c r="H129" s="46"/>
      <c r="I129" s="46"/>
      <c r="J129" s="98"/>
      <c r="K129" s="46"/>
      <c r="L129" s="99"/>
    </row>
    <row r="130" spans="1:14" s="3" customFormat="1" hidden="1" x14ac:dyDescent="0.2">
      <c r="A130" s="66">
        <v>120</v>
      </c>
      <c r="B130" s="40" t="s">
        <v>117</v>
      </c>
      <c r="C130" s="8" t="s">
        <v>118</v>
      </c>
      <c r="D130" s="244"/>
      <c r="E130" s="46">
        <f t="shared" ref="E130:I131" si="6">E131</f>
        <v>0</v>
      </c>
      <c r="F130" s="46">
        <f t="shared" si="6"/>
        <v>0</v>
      </c>
      <c r="G130" s="46">
        <f t="shared" si="6"/>
        <v>0</v>
      </c>
      <c r="H130" s="46"/>
      <c r="I130" s="46">
        <f t="shared" si="6"/>
        <v>0</v>
      </c>
      <c r="J130" s="98"/>
      <c r="K130" s="46"/>
      <c r="L130" s="99"/>
    </row>
    <row r="131" spans="1:14" s="3" customFormat="1" hidden="1" x14ac:dyDescent="0.2">
      <c r="A131" s="114">
        <v>121</v>
      </c>
      <c r="B131" s="30" t="s">
        <v>368</v>
      </c>
      <c r="C131" s="4">
        <v>71</v>
      </c>
      <c r="D131" s="241"/>
      <c r="E131" s="46">
        <f t="shared" si="6"/>
        <v>0</v>
      </c>
      <c r="F131" s="46">
        <f t="shared" si="6"/>
        <v>0</v>
      </c>
      <c r="G131" s="46">
        <f t="shared" si="6"/>
        <v>0</v>
      </c>
      <c r="H131" s="46">
        <f t="shared" si="6"/>
        <v>0</v>
      </c>
      <c r="I131" s="46">
        <f t="shared" si="6"/>
        <v>0</v>
      </c>
      <c r="J131" s="98"/>
      <c r="K131" s="46"/>
      <c r="L131" s="99"/>
    </row>
    <row r="132" spans="1:14" s="3" customFormat="1" hidden="1" x14ac:dyDescent="0.2">
      <c r="A132" s="66">
        <v>122</v>
      </c>
      <c r="B132" s="30" t="s">
        <v>120</v>
      </c>
      <c r="C132" s="4" t="s">
        <v>121</v>
      </c>
      <c r="D132" s="241"/>
      <c r="E132" s="46">
        <f>E133+E134+E136+E137</f>
        <v>0</v>
      </c>
      <c r="F132" s="46">
        <f>F133+F134+F136+F137</f>
        <v>0</v>
      </c>
      <c r="G132" s="46">
        <f>G133+G134+G136+G137</f>
        <v>0</v>
      </c>
      <c r="H132" s="46">
        <f>H133+H134+H136+H137</f>
        <v>0</v>
      </c>
      <c r="I132" s="46">
        <f>I133+I134+I136+I137</f>
        <v>0</v>
      </c>
      <c r="J132" s="98"/>
      <c r="K132" s="46"/>
      <c r="L132" s="99"/>
    </row>
    <row r="133" spans="1:14" s="3" customFormat="1" hidden="1" x14ac:dyDescent="0.2">
      <c r="A133" s="114">
        <v>123</v>
      </c>
      <c r="B133" s="32" t="s">
        <v>122</v>
      </c>
      <c r="C133" s="9" t="s">
        <v>123</v>
      </c>
      <c r="D133" s="252"/>
      <c r="E133" s="46"/>
      <c r="F133" s="46"/>
      <c r="G133" s="46"/>
      <c r="H133" s="46"/>
      <c r="I133" s="46"/>
      <c r="J133" s="106"/>
      <c r="K133" s="46"/>
      <c r="L133" s="99"/>
    </row>
    <row r="134" spans="1:14" s="3" customFormat="1" hidden="1" x14ac:dyDescent="0.2">
      <c r="A134" s="66">
        <v>124</v>
      </c>
      <c r="B134" s="34" t="s">
        <v>124</v>
      </c>
      <c r="C134" s="9" t="s">
        <v>125</v>
      </c>
      <c r="D134" s="252"/>
      <c r="E134" s="46"/>
      <c r="F134" s="46"/>
      <c r="G134" s="46"/>
      <c r="H134" s="46"/>
      <c r="I134" s="46"/>
      <c r="J134" s="106"/>
      <c r="K134" s="46"/>
      <c r="L134" s="99"/>
    </row>
    <row r="135" spans="1:14" s="3" customFormat="1" hidden="1" x14ac:dyDescent="0.2">
      <c r="A135" s="114">
        <v>125</v>
      </c>
      <c r="B135" s="34" t="s">
        <v>223</v>
      </c>
      <c r="C135" s="301" t="s">
        <v>125</v>
      </c>
      <c r="D135" s="252"/>
      <c r="E135" s="46"/>
      <c r="F135" s="46"/>
      <c r="G135" s="46"/>
      <c r="H135" s="46"/>
      <c r="I135" s="46"/>
      <c r="J135" s="106"/>
      <c r="K135" s="46"/>
      <c r="L135" s="99"/>
    </row>
    <row r="136" spans="1:14" s="3" customFormat="1" hidden="1" x14ac:dyDescent="0.2">
      <c r="A136" s="66">
        <v>126</v>
      </c>
      <c r="B136" s="31" t="s">
        <v>126</v>
      </c>
      <c r="C136" s="9" t="s">
        <v>127</v>
      </c>
      <c r="D136" s="252"/>
      <c r="E136" s="46"/>
      <c r="F136" s="46"/>
      <c r="G136" s="46"/>
      <c r="H136" s="46"/>
      <c r="I136" s="46"/>
      <c r="J136" s="106"/>
      <c r="K136" s="46"/>
      <c r="L136" s="99"/>
    </row>
    <row r="137" spans="1:14" s="3" customFormat="1" ht="13.5" hidden="1" thickBot="1" x14ac:dyDescent="0.25">
      <c r="A137" s="114">
        <v>127</v>
      </c>
      <c r="B137" s="80" t="s">
        <v>128</v>
      </c>
      <c r="C137" s="81" t="s">
        <v>129</v>
      </c>
      <c r="D137" s="81"/>
      <c r="E137" s="91"/>
      <c r="F137" s="91"/>
      <c r="G137" s="91"/>
      <c r="H137" s="91"/>
      <c r="I137" s="91"/>
      <c r="J137" s="107"/>
      <c r="K137" s="91"/>
      <c r="L137" s="108"/>
    </row>
    <row r="138" spans="1:14" x14ac:dyDescent="0.2">
      <c r="E138" s="10"/>
      <c r="F138" s="10"/>
      <c r="G138" s="10"/>
      <c r="H138" s="10"/>
      <c r="I138" s="10"/>
      <c r="J138" s="10"/>
      <c r="K138" s="10"/>
      <c r="L138" s="10"/>
    </row>
    <row r="139" spans="1:14" s="3" customFormat="1" x14ac:dyDescent="0.2">
      <c r="B139" s="11" t="s">
        <v>146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1:14" s="3" customFormat="1" ht="12.75" customHeight="1" x14ac:dyDescent="0.2">
      <c r="B140" s="11" t="s">
        <v>130</v>
      </c>
      <c r="C140" s="88" t="s">
        <v>161</v>
      </c>
      <c r="D140" s="88"/>
      <c r="F140" s="12"/>
      <c r="H140" s="228"/>
      <c r="I140" s="12" t="s">
        <v>290</v>
      </c>
      <c r="M140" s="18"/>
      <c r="N140" s="18"/>
    </row>
    <row r="141" spans="1:14" s="3" customFormat="1" ht="12.75" customHeight="1" x14ac:dyDescent="0.2">
      <c r="B141" s="16" t="s">
        <v>132</v>
      </c>
      <c r="C141" s="228" t="s">
        <v>145</v>
      </c>
      <c r="D141" s="228"/>
      <c r="E141" s="228"/>
      <c r="F141" s="12"/>
      <c r="H141" s="89"/>
      <c r="I141" s="1008" t="s">
        <v>292</v>
      </c>
      <c r="J141" s="1008"/>
      <c r="K141" s="1008"/>
      <c r="L141" s="1008"/>
      <c r="M141" s="89"/>
      <c r="N141" s="18"/>
    </row>
    <row r="142" spans="1:14" ht="12.75" customHeight="1" x14ac:dyDescent="0.2">
      <c r="I142" s="12" t="s">
        <v>291</v>
      </c>
      <c r="J142" s="3"/>
      <c r="K142" s="3"/>
      <c r="L142" s="3"/>
    </row>
    <row r="143" spans="1:14" ht="12.75" customHeight="1" x14ac:dyDescent="0.2"/>
    <row r="144" spans="1:1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</sheetData>
  <sheetProtection selectLockedCells="1" selectUnlockedCells="1"/>
  <mergeCells count="11">
    <mergeCell ref="F9:I9"/>
    <mergeCell ref="E9:E10"/>
    <mergeCell ref="J9:L9"/>
    <mergeCell ref="I141:L141"/>
    <mergeCell ref="B5:L5"/>
    <mergeCell ref="B6:L6"/>
    <mergeCell ref="A8:B8"/>
    <mergeCell ref="A9:A10"/>
    <mergeCell ref="B9:B10"/>
    <mergeCell ref="D9:D10"/>
    <mergeCell ref="C9:C10"/>
  </mergeCells>
  <phoneticPr fontId="15" type="noConversion"/>
  <printOptions horizontalCentered="1"/>
  <pageMargins left="0.19685039370078741" right="0.19685039370078741" top="0.51181102362204722" bottom="0.39370078740157483" header="0.31496062992125984" footer="0.19685039370078741"/>
  <pageSetup scale="94" firstPageNumber="0" fitToHeight="2" orientation="landscape" r:id="rId1"/>
  <headerFooter alignWithMargins="0"/>
  <rowBreaks count="1" manualBreakCount="1">
    <brk id="57" max="1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zoomScaleNormal="100" workbookViewId="0">
      <selection activeCell="A137" sqref="A98:IV137"/>
    </sheetView>
  </sheetViews>
  <sheetFormatPr defaultRowHeight="12.75" customHeight="1" x14ac:dyDescent="0.2"/>
  <cols>
    <col min="1" max="1" width="4.5703125" style="45" customWidth="1"/>
    <col min="2" max="2" width="54.42578125" style="54" customWidth="1"/>
    <col min="3" max="3" width="9" style="45" customWidth="1"/>
    <col min="4" max="4" width="8.7109375" style="45" customWidth="1"/>
    <col min="5" max="5" width="11.28515625" style="45" customWidth="1"/>
    <col min="6" max="6" width="8" style="45" customWidth="1"/>
    <col min="7" max="7" width="7.28515625" style="45" customWidth="1"/>
    <col min="8" max="8" width="7.5703125" style="45" customWidth="1"/>
    <col min="9" max="9" width="7.85546875" style="45" customWidth="1"/>
    <col min="10" max="11" width="7.140625" style="45" customWidth="1"/>
    <col min="12" max="12" width="7" style="45" bestFit="1" customWidth="1"/>
    <col min="13" max="16384" width="9.140625" style="45"/>
  </cols>
  <sheetData>
    <row r="1" spans="1:13" ht="12.75" customHeight="1" x14ac:dyDescent="0.2">
      <c r="B1" s="48" t="s">
        <v>336</v>
      </c>
      <c r="C1" s="48"/>
      <c r="D1" s="48"/>
      <c r="E1" s="48"/>
      <c r="F1" s="48"/>
      <c r="G1" s="48"/>
      <c r="H1" s="48"/>
      <c r="I1" s="3"/>
      <c r="J1" s="3"/>
      <c r="K1" s="3"/>
      <c r="L1" s="3"/>
    </row>
    <row r="2" spans="1:13" ht="12.75" customHeight="1" x14ac:dyDescent="0.2">
      <c r="B2" s="49" t="s">
        <v>335</v>
      </c>
      <c r="C2" s="48"/>
      <c r="D2" s="48"/>
      <c r="E2" s="48"/>
      <c r="F2" s="48"/>
      <c r="G2" s="48"/>
      <c r="H2" s="48"/>
      <c r="I2" s="3"/>
      <c r="J2" s="3"/>
      <c r="K2" s="3"/>
      <c r="L2" s="3"/>
    </row>
    <row r="3" spans="1:13" ht="12.75" customHeight="1" x14ac:dyDescent="0.2">
      <c r="B3" s="48" t="s">
        <v>138</v>
      </c>
      <c r="C3" s="48"/>
      <c r="D3" s="48"/>
      <c r="E3" s="48"/>
      <c r="F3" s="48"/>
      <c r="G3" s="48"/>
      <c r="H3" s="48"/>
      <c r="I3" s="3"/>
      <c r="J3" s="3"/>
      <c r="K3" s="3"/>
      <c r="L3" s="3"/>
    </row>
    <row r="4" spans="1:13" ht="12.75" customHeight="1" x14ac:dyDescent="0.2">
      <c r="B4" s="48"/>
      <c r="C4" s="48"/>
      <c r="D4" s="48"/>
      <c r="E4" s="48"/>
      <c r="F4" s="48"/>
      <c r="G4" s="48"/>
      <c r="H4" s="48"/>
      <c r="I4" s="3"/>
      <c r="J4" s="3"/>
      <c r="K4" s="3"/>
      <c r="L4" s="3"/>
    </row>
    <row r="5" spans="1:13" s="1" customFormat="1" ht="12.75" customHeight="1" x14ac:dyDescent="0.2">
      <c r="B5" s="1009" t="s">
        <v>294</v>
      </c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3"/>
    </row>
    <row r="6" spans="1:13" x14ac:dyDescent="0.2">
      <c r="B6" s="1011" t="s">
        <v>176</v>
      </c>
      <c r="C6" s="1010"/>
      <c r="D6" s="1010"/>
      <c r="E6" s="1010"/>
      <c r="F6" s="1010"/>
      <c r="G6" s="1010"/>
      <c r="H6" s="1010"/>
      <c r="I6" s="1010"/>
      <c r="J6" s="1010"/>
      <c r="K6" s="1010"/>
      <c r="L6" s="1010"/>
    </row>
    <row r="7" spans="1:13" x14ac:dyDescent="0.2">
      <c r="B7" s="1035" t="s">
        <v>211</v>
      </c>
      <c r="C7" s="1035"/>
      <c r="D7" s="1035"/>
      <c r="E7" s="1035"/>
      <c r="F7" s="1035"/>
      <c r="G7" s="1035"/>
      <c r="H7" s="1035"/>
      <c r="I7" s="51"/>
      <c r="J7" s="51"/>
      <c r="K7" s="51"/>
      <c r="L7" s="51"/>
    </row>
    <row r="8" spans="1:13" ht="12.75" customHeight="1" thickBot="1" x14ac:dyDescent="0.25">
      <c r="A8" s="1012"/>
      <c r="B8" s="1012"/>
      <c r="C8" s="52"/>
      <c r="D8" s="52"/>
      <c r="E8" s="52"/>
      <c r="F8" s="52"/>
      <c r="G8" s="52"/>
      <c r="H8" s="52"/>
      <c r="J8" s="53"/>
      <c r="K8" s="53" t="s">
        <v>0</v>
      </c>
    </row>
    <row r="9" spans="1:13" s="3" customFormat="1" ht="12.75" customHeight="1" x14ac:dyDescent="0.2">
      <c r="A9" s="1013" t="s">
        <v>153</v>
      </c>
      <c r="B9" s="1015" t="s">
        <v>152</v>
      </c>
      <c r="C9" s="1019" t="s">
        <v>1</v>
      </c>
      <c r="D9" s="1017" t="s">
        <v>328</v>
      </c>
      <c r="E9" s="1003" t="s">
        <v>333</v>
      </c>
      <c r="F9" s="1021" t="s">
        <v>329</v>
      </c>
      <c r="G9" s="1022"/>
      <c r="H9" s="1022"/>
      <c r="I9" s="1022"/>
      <c r="J9" s="1005" t="s">
        <v>151</v>
      </c>
      <c r="K9" s="1006"/>
      <c r="L9" s="1007"/>
    </row>
    <row r="10" spans="1:13" s="3" customFormat="1" ht="51.6" customHeight="1" thickBot="1" x14ac:dyDescent="0.25">
      <c r="A10" s="1014"/>
      <c r="B10" s="1016"/>
      <c r="C10" s="1020"/>
      <c r="D10" s="1018"/>
      <c r="E10" s="1004"/>
      <c r="F10" s="84" t="s">
        <v>147</v>
      </c>
      <c r="G10" s="84" t="s">
        <v>148</v>
      </c>
      <c r="H10" s="84" t="s">
        <v>149</v>
      </c>
      <c r="I10" s="109" t="s">
        <v>150</v>
      </c>
      <c r="J10" s="210">
        <v>2024</v>
      </c>
      <c r="K10" s="211">
        <v>2025</v>
      </c>
      <c r="L10" s="211">
        <v>2026</v>
      </c>
    </row>
    <row r="11" spans="1:13" s="3" customFormat="1" ht="27" customHeight="1" x14ac:dyDescent="0.2">
      <c r="A11" s="111" t="s">
        <v>134</v>
      </c>
      <c r="B11" s="112" t="s">
        <v>2</v>
      </c>
      <c r="C11" s="113"/>
      <c r="D11" s="649">
        <f>D12</f>
        <v>0</v>
      </c>
      <c r="E11" s="650">
        <f>E12+E116</f>
        <v>147</v>
      </c>
      <c r="F11" s="650">
        <f>F12+F116</f>
        <v>58</v>
      </c>
      <c r="G11" s="650">
        <f>G12+G116</f>
        <v>5</v>
      </c>
      <c r="H11" s="650">
        <f>H12+H116</f>
        <v>5</v>
      </c>
      <c r="I11" s="650">
        <f>I12+I116</f>
        <v>79</v>
      </c>
      <c r="J11" s="143">
        <v>148</v>
      </c>
      <c r="K11" s="167">
        <v>148</v>
      </c>
      <c r="L11" s="164">
        <v>148</v>
      </c>
    </row>
    <row r="12" spans="1:13" s="3" customFormat="1" ht="22.5" customHeight="1" x14ac:dyDescent="0.2">
      <c r="A12" s="110">
        <v>2</v>
      </c>
      <c r="B12" s="59" t="s">
        <v>3</v>
      </c>
      <c r="C12" s="60"/>
      <c r="D12" s="136">
        <f>D13</f>
        <v>0</v>
      </c>
      <c r="E12" s="136">
        <f>E13</f>
        <v>147</v>
      </c>
      <c r="F12" s="136">
        <f>F13</f>
        <v>58</v>
      </c>
      <c r="G12" s="136">
        <f>G13</f>
        <v>5</v>
      </c>
      <c r="H12" s="136">
        <f>H13</f>
        <v>5</v>
      </c>
      <c r="I12" s="137">
        <f>I13</f>
        <v>79</v>
      </c>
      <c r="J12" s="163">
        <v>148</v>
      </c>
      <c r="K12" s="168">
        <v>148</v>
      </c>
      <c r="L12" s="165">
        <v>148</v>
      </c>
    </row>
    <row r="13" spans="1:13" s="3" customFormat="1" x14ac:dyDescent="0.2">
      <c r="A13" s="66">
        <v>3</v>
      </c>
      <c r="B13" s="28" t="s">
        <v>4</v>
      </c>
      <c r="C13" s="4" t="s">
        <v>5</v>
      </c>
      <c r="D13" s="314">
        <f>D91</f>
        <v>0</v>
      </c>
      <c r="E13" s="138">
        <f>E14+E33+E91+E110</f>
        <v>147</v>
      </c>
      <c r="F13" s="138">
        <f>F14+F33+F91+F110</f>
        <v>58</v>
      </c>
      <c r="G13" s="138">
        <f>G14+G33+G91+G110</f>
        <v>5</v>
      </c>
      <c r="H13" s="138">
        <f>H14+H33+H91+H110</f>
        <v>5</v>
      </c>
      <c r="I13" s="138">
        <f>I14+I33+I91+I110</f>
        <v>79</v>
      </c>
      <c r="J13" s="144">
        <v>148</v>
      </c>
      <c r="K13" s="169">
        <v>148</v>
      </c>
      <c r="L13" s="166">
        <v>148</v>
      </c>
    </row>
    <row r="14" spans="1:13" s="3" customFormat="1" hidden="1" x14ac:dyDescent="0.2">
      <c r="A14" s="114">
        <v>4</v>
      </c>
      <c r="B14" s="29" t="s">
        <v>6</v>
      </c>
      <c r="C14" s="13" t="s">
        <v>7</v>
      </c>
      <c r="D14" s="314">
        <v>0</v>
      </c>
      <c r="E14" s="138">
        <f>E15+E20+E25</f>
        <v>0</v>
      </c>
      <c r="F14" s="138">
        <f>F15+F20+F25</f>
        <v>0</v>
      </c>
      <c r="G14" s="138">
        <f>G15+G20+G25</f>
        <v>0</v>
      </c>
      <c r="H14" s="138">
        <f>H15+H20+H25</f>
        <v>0</v>
      </c>
      <c r="I14" s="138">
        <f>I15+I20+I25</f>
        <v>0</v>
      </c>
      <c r="J14" s="144"/>
      <c r="K14" s="169"/>
      <c r="L14" s="166"/>
    </row>
    <row r="15" spans="1:13" s="3" customFormat="1" hidden="1" x14ac:dyDescent="0.2">
      <c r="A15" s="66">
        <v>5</v>
      </c>
      <c r="B15" s="30" t="s">
        <v>8</v>
      </c>
      <c r="C15" s="13" t="s">
        <v>9</v>
      </c>
      <c r="D15" s="314">
        <v>0</v>
      </c>
      <c r="E15" s="138">
        <f>E16+E17+E18+E19+E20+E21</f>
        <v>0</v>
      </c>
      <c r="F15" s="138">
        <f>F16+F17+F18+F19+F20+F21</f>
        <v>0</v>
      </c>
      <c r="G15" s="138">
        <f>G16+G17+G18+G19+G20+G21</f>
        <v>0</v>
      </c>
      <c r="H15" s="138">
        <f>H16+H17+H18+H19+H20+H21</f>
        <v>0</v>
      </c>
      <c r="I15" s="138">
        <f>I16+I17+I18+I19+I20+I21</f>
        <v>0</v>
      </c>
      <c r="J15" s="144"/>
      <c r="K15" s="169"/>
      <c r="L15" s="166"/>
    </row>
    <row r="16" spans="1:13" s="3" customFormat="1" hidden="1" x14ac:dyDescent="0.2">
      <c r="A16" s="114">
        <v>6</v>
      </c>
      <c r="B16" s="31" t="s">
        <v>10</v>
      </c>
      <c r="C16" s="6" t="s">
        <v>11</v>
      </c>
      <c r="D16" s="312"/>
      <c r="E16" s="139"/>
      <c r="F16" s="139"/>
      <c r="G16" s="139"/>
      <c r="H16" s="139"/>
      <c r="I16" s="139"/>
      <c r="J16" s="146"/>
      <c r="K16" s="214"/>
      <c r="L16" s="209"/>
    </row>
    <row r="17" spans="1:15" s="3" customFormat="1" hidden="1" x14ac:dyDescent="0.2">
      <c r="A17" s="66">
        <v>7</v>
      </c>
      <c r="B17" s="31" t="s">
        <v>12</v>
      </c>
      <c r="C17" s="6" t="s">
        <v>13</v>
      </c>
      <c r="D17" s="312"/>
      <c r="E17" s="139"/>
      <c r="F17" s="139"/>
      <c r="G17" s="139"/>
      <c r="H17" s="139"/>
      <c r="I17" s="139"/>
      <c r="J17" s="146"/>
      <c r="K17" s="214"/>
      <c r="L17" s="209"/>
      <c r="O17" s="83"/>
    </row>
    <row r="18" spans="1:15" s="3" customFormat="1" hidden="1" x14ac:dyDescent="0.2">
      <c r="A18" s="114">
        <v>8</v>
      </c>
      <c r="B18" s="31" t="s">
        <v>194</v>
      </c>
      <c r="C18" s="127" t="s">
        <v>193</v>
      </c>
      <c r="D18" s="315"/>
      <c r="E18" s="139"/>
      <c r="F18" s="139"/>
      <c r="G18" s="139"/>
      <c r="H18" s="139"/>
      <c r="I18" s="139"/>
      <c r="J18" s="146"/>
      <c r="K18" s="214"/>
      <c r="L18" s="209"/>
      <c r="O18" s="83"/>
    </row>
    <row r="19" spans="1:15" s="3" customFormat="1" hidden="1" x14ac:dyDescent="0.2">
      <c r="A19" s="66">
        <v>9</v>
      </c>
      <c r="B19" s="195" t="s">
        <v>195</v>
      </c>
      <c r="C19" s="196" t="s">
        <v>196</v>
      </c>
      <c r="D19" s="333"/>
      <c r="E19" s="139"/>
      <c r="F19" s="139"/>
      <c r="G19" s="139"/>
      <c r="H19" s="139"/>
      <c r="I19" s="139"/>
      <c r="J19" s="146"/>
      <c r="K19" s="214"/>
      <c r="L19" s="209"/>
      <c r="O19" s="83"/>
    </row>
    <row r="20" spans="1:15" s="3" customFormat="1" hidden="1" x14ac:dyDescent="0.2">
      <c r="A20" s="114">
        <v>10</v>
      </c>
      <c r="B20" s="31" t="s">
        <v>192</v>
      </c>
      <c r="C20" s="127" t="s">
        <v>191</v>
      </c>
      <c r="D20" s="315"/>
      <c r="E20" s="139">
        <f>E21</f>
        <v>0</v>
      </c>
      <c r="F20" s="139">
        <f>F21</f>
        <v>0</v>
      </c>
      <c r="G20" s="139">
        <f>G21</f>
        <v>0</v>
      </c>
      <c r="H20" s="139">
        <f>H21</f>
        <v>0</v>
      </c>
      <c r="I20" s="139">
        <f>I21</f>
        <v>0</v>
      </c>
      <c r="J20" s="146"/>
      <c r="K20" s="214"/>
      <c r="L20" s="209"/>
      <c r="O20" s="83"/>
    </row>
    <row r="21" spans="1:15" s="3" customFormat="1" hidden="1" x14ac:dyDescent="0.2">
      <c r="A21" s="66">
        <v>11</v>
      </c>
      <c r="B21" s="31" t="s">
        <v>162</v>
      </c>
      <c r="C21" s="6" t="s">
        <v>163</v>
      </c>
      <c r="D21" s="312"/>
      <c r="E21" s="139"/>
      <c r="F21" s="139"/>
      <c r="G21" s="139"/>
      <c r="H21" s="139"/>
      <c r="I21" s="139"/>
      <c r="J21" s="146"/>
      <c r="K21" s="214"/>
      <c r="L21" s="209"/>
      <c r="O21" s="83"/>
    </row>
    <row r="22" spans="1:15" s="3" customFormat="1" hidden="1" x14ac:dyDescent="0.2">
      <c r="A22" s="114">
        <v>12</v>
      </c>
      <c r="B22" s="31" t="s">
        <v>262</v>
      </c>
      <c r="C22" s="465" t="s">
        <v>217</v>
      </c>
      <c r="D22" s="312"/>
      <c r="E22" s="139"/>
      <c r="F22" s="139"/>
      <c r="G22" s="139"/>
      <c r="H22" s="139"/>
      <c r="I22" s="139"/>
      <c r="J22" s="146"/>
      <c r="K22" s="214"/>
      <c r="L22" s="209"/>
      <c r="O22" s="83"/>
    </row>
    <row r="23" spans="1:15" s="3" customFormat="1" hidden="1" x14ac:dyDescent="0.2">
      <c r="A23" s="66">
        <v>13</v>
      </c>
      <c r="B23" s="31" t="s">
        <v>204</v>
      </c>
      <c r="C23" s="206" t="s">
        <v>205</v>
      </c>
      <c r="D23" s="314">
        <v>0</v>
      </c>
      <c r="E23" s="139"/>
      <c r="F23" s="139"/>
      <c r="G23" s="139"/>
      <c r="H23" s="139"/>
      <c r="I23" s="139"/>
      <c r="J23" s="146"/>
      <c r="K23" s="214"/>
      <c r="L23" s="209"/>
      <c r="O23" s="83"/>
    </row>
    <row r="24" spans="1:15" s="3" customFormat="1" hidden="1" x14ac:dyDescent="0.2">
      <c r="A24" s="114">
        <v>14</v>
      </c>
      <c r="B24" s="31" t="s">
        <v>206</v>
      </c>
      <c r="C24" s="129" t="s">
        <v>207</v>
      </c>
      <c r="D24" s="312">
        <v>0</v>
      </c>
      <c r="E24" s="139"/>
      <c r="F24" s="139"/>
      <c r="G24" s="139"/>
      <c r="H24" s="139"/>
      <c r="I24" s="139"/>
      <c r="J24" s="146"/>
      <c r="K24" s="214"/>
      <c r="L24" s="209"/>
      <c r="O24" s="83"/>
    </row>
    <row r="25" spans="1:15" s="3" customFormat="1" hidden="1" x14ac:dyDescent="0.2">
      <c r="A25" s="66">
        <v>15</v>
      </c>
      <c r="B25" s="30" t="s">
        <v>14</v>
      </c>
      <c r="C25" s="8" t="s">
        <v>15</v>
      </c>
      <c r="D25" s="314">
        <v>0</v>
      </c>
      <c r="E25" s="138">
        <f>E26+E27+E28+E29+E30+E31+E32</f>
        <v>0</v>
      </c>
      <c r="F25" s="138">
        <f>F26+F27+F28+F29+F30+F31+F32</f>
        <v>0</v>
      </c>
      <c r="G25" s="138">
        <f>G26+G27+G28+G29+G30+G31+G32</f>
        <v>0</v>
      </c>
      <c r="H25" s="138">
        <f>H26+H27+H28+H29+H30+H31+H32</f>
        <v>0</v>
      </c>
      <c r="I25" s="138">
        <f>I26+I27+I28+I29+I30+I31+I32</f>
        <v>0</v>
      </c>
      <c r="J25" s="144"/>
      <c r="K25" s="169"/>
      <c r="L25" s="166"/>
    </row>
    <row r="26" spans="1:15" s="3" customFormat="1" hidden="1" x14ac:dyDescent="0.2">
      <c r="A26" s="114">
        <v>16</v>
      </c>
      <c r="B26" s="32" t="s">
        <v>16</v>
      </c>
      <c r="C26" s="6" t="s">
        <v>17</v>
      </c>
      <c r="D26" s="312"/>
      <c r="E26" s="139"/>
      <c r="F26" s="139"/>
      <c r="G26" s="139"/>
      <c r="H26" s="139"/>
      <c r="I26" s="139"/>
      <c r="J26" s="146"/>
      <c r="K26" s="214"/>
      <c r="L26" s="209"/>
    </row>
    <row r="27" spans="1:15" s="3" customFormat="1" hidden="1" x14ac:dyDescent="0.2">
      <c r="A27" s="66">
        <v>17</v>
      </c>
      <c r="B27" s="32" t="s">
        <v>18</v>
      </c>
      <c r="C27" s="6" t="s">
        <v>19</v>
      </c>
      <c r="D27" s="312"/>
      <c r="E27" s="139"/>
      <c r="F27" s="139"/>
      <c r="G27" s="139"/>
      <c r="H27" s="139"/>
      <c r="I27" s="139"/>
      <c r="J27" s="146"/>
      <c r="K27" s="214"/>
      <c r="L27" s="209"/>
    </row>
    <row r="28" spans="1:15" s="3" customFormat="1" hidden="1" x14ac:dyDescent="0.2">
      <c r="A28" s="114">
        <v>18</v>
      </c>
      <c r="B28" s="32" t="s">
        <v>20</v>
      </c>
      <c r="C28" s="6" t="s">
        <v>21</v>
      </c>
      <c r="D28" s="312"/>
      <c r="E28" s="139"/>
      <c r="F28" s="139"/>
      <c r="G28" s="139"/>
      <c r="H28" s="139"/>
      <c r="I28" s="139"/>
      <c r="J28" s="146"/>
      <c r="K28" s="214"/>
      <c r="L28" s="209"/>
    </row>
    <row r="29" spans="1:15" s="3" customFormat="1" ht="25.5" hidden="1" x14ac:dyDescent="0.2">
      <c r="A29" s="66">
        <v>19</v>
      </c>
      <c r="B29" s="33" t="s">
        <v>22</v>
      </c>
      <c r="C29" s="92" t="s">
        <v>23</v>
      </c>
      <c r="D29" s="312"/>
      <c r="E29" s="139"/>
      <c r="F29" s="139"/>
      <c r="G29" s="139"/>
      <c r="H29" s="139"/>
      <c r="I29" s="139"/>
      <c r="J29" s="146"/>
      <c r="K29" s="214"/>
      <c r="L29" s="209"/>
    </row>
    <row r="30" spans="1:15" s="3" customFormat="1" hidden="1" x14ac:dyDescent="0.2">
      <c r="A30" s="114">
        <v>20</v>
      </c>
      <c r="B30" s="32" t="s">
        <v>24</v>
      </c>
      <c r="C30" s="6" t="s">
        <v>25</v>
      </c>
      <c r="D30" s="312"/>
      <c r="E30" s="139"/>
      <c r="F30" s="139"/>
      <c r="G30" s="139"/>
      <c r="H30" s="139"/>
      <c r="I30" s="139"/>
      <c r="J30" s="146"/>
      <c r="K30" s="214"/>
      <c r="L30" s="209"/>
    </row>
    <row r="31" spans="1:15" s="3" customFormat="1" hidden="1" x14ac:dyDescent="0.2">
      <c r="A31" s="66">
        <v>21</v>
      </c>
      <c r="B31" s="32" t="s">
        <v>164</v>
      </c>
      <c r="C31" s="6" t="s">
        <v>165</v>
      </c>
      <c r="D31" s="312">
        <v>0</v>
      </c>
      <c r="E31" s="139"/>
      <c r="F31" s="139"/>
      <c r="G31" s="139"/>
      <c r="H31" s="139"/>
      <c r="I31" s="139"/>
      <c r="J31" s="146"/>
      <c r="K31" s="214"/>
      <c r="L31" s="209"/>
    </row>
    <row r="32" spans="1:15" s="3" customFormat="1" hidden="1" x14ac:dyDescent="0.2">
      <c r="A32" s="114">
        <v>22</v>
      </c>
      <c r="B32" s="32" t="s">
        <v>166</v>
      </c>
      <c r="C32" s="6" t="s">
        <v>167</v>
      </c>
      <c r="D32" s="312">
        <v>0</v>
      </c>
      <c r="E32" s="139"/>
      <c r="F32" s="139"/>
      <c r="G32" s="139"/>
      <c r="H32" s="139"/>
      <c r="I32" s="139"/>
      <c r="J32" s="146"/>
      <c r="K32" s="214"/>
      <c r="L32" s="209"/>
    </row>
    <row r="33" spans="1:12" s="3" customFormat="1" ht="25.5" hidden="1" x14ac:dyDescent="0.2">
      <c r="A33" s="66">
        <v>23</v>
      </c>
      <c r="B33" s="23" t="s">
        <v>135</v>
      </c>
      <c r="C33" s="42">
        <v>20</v>
      </c>
      <c r="D33" s="308">
        <v>0</v>
      </c>
      <c r="E33" s="138">
        <f>E34+E56+E57+E58+E63+E68+E71+E72+E73+E74+E77</f>
        <v>0</v>
      </c>
      <c r="F33" s="138">
        <f>F34+F56+F57+F58+F63+F68+F71+F72+F73+F74+F77</f>
        <v>0</v>
      </c>
      <c r="G33" s="138">
        <f>G34+G56+G57+G58+G63+G68+G71+G72+G73+G74+G77</f>
        <v>0</v>
      </c>
      <c r="H33" s="138">
        <f>H34+H56+H57+H58+H63+H68+H71+H72+H73+H74+H77</f>
        <v>0</v>
      </c>
      <c r="I33" s="138">
        <f>I34+I56+I57+I58+I63+I68+I71+I72+I73+I74+I77</f>
        <v>0</v>
      </c>
      <c r="J33" s="144"/>
      <c r="K33" s="169"/>
      <c r="L33" s="166"/>
    </row>
    <row r="34" spans="1:12" s="3" customFormat="1" hidden="1" x14ac:dyDescent="0.2">
      <c r="A34" s="114">
        <v>24</v>
      </c>
      <c r="B34" s="29" t="s">
        <v>26</v>
      </c>
      <c r="C34" s="8" t="s">
        <v>27</v>
      </c>
      <c r="D34" s="314">
        <v>0</v>
      </c>
      <c r="E34" s="138">
        <f>E35+E39+E42+E43+E44+E45+E46+E49+E52</f>
        <v>0</v>
      </c>
      <c r="F34" s="138">
        <f>F35+F39+F42+F43+F44+F45+F46+F49+F52</f>
        <v>0</v>
      </c>
      <c r="G34" s="138">
        <f>G35+G39+G42+G43+G44+G45+G46+G49+G52</f>
        <v>0</v>
      </c>
      <c r="H34" s="138">
        <f>H35+H39+H42+H43+H44+H45+H46+H49+H52</f>
        <v>0</v>
      </c>
      <c r="I34" s="138">
        <f>I35+I39+I42+I43+I44+I45+I46+I49+I52</f>
        <v>0</v>
      </c>
      <c r="J34" s="144"/>
      <c r="K34" s="169"/>
      <c r="L34" s="166"/>
    </row>
    <row r="35" spans="1:12" s="3" customFormat="1" hidden="1" x14ac:dyDescent="0.2">
      <c r="A35" s="66">
        <v>25</v>
      </c>
      <c r="B35" s="30" t="s">
        <v>28</v>
      </c>
      <c r="C35" s="8" t="s">
        <v>29</v>
      </c>
      <c r="D35" s="314"/>
      <c r="E35" s="139">
        <f>E36+E37+E38</f>
        <v>0</v>
      </c>
      <c r="F35" s="139">
        <f>F36+F37+F38</f>
        <v>0</v>
      </c>
      <c r="G35" s="139">
        <f>G36+G37+G38</f>
        <v>0</v>
      </c>
      <c r="H35" s="139">
        <f>H36+H37+H38</f>
        <v>0</v>
      </c>
      <c r="I35" s="139">
        <f>I36+I37+I38</f>
        <v>0</v>
      </c>
      <c r="J35" s="146"/>
      <c r="K35" s="214"/>
      <c r="L35" s="209"/>
    </row>
    <row r="36" spans="1:12" s="3" customFormat="1" hidden="1" x14ac:dyDescent="0.2">
      <c r="A36" s="114">
        <v>26</v>
      </c>
      <c r="B36" s="32" t="s">
        <v>28</v>
      </c>
      <c r="C36" s="6"/>
      <c r="D36" s="312"/>
      <c r="E36" s="139"/>
      <c r="F36" s="139"/>
      <c r="G36" s="139"/>
      <c r="H36" s="139"/>
      <c r="I36" s="139"/>
      <c r="J36" s="146"/>
      <c r="K36" s="214"/>
      <c r="L36" s="209"/>
    </row>
    <row r="37" spans="1:12" s="3" customFormat="1" hidden="1" x14ac:dyDescent="0.2">
      <c r="A37" s="66">
        <v>27</v>
      </c>
      <c r="B37" s="32" t="s">
        <v>169</v>
      </c>
      <c r="C37" s="6"/>
      <c r="D37" s="312"/>
      <c r="E37" s="139"/>
      <c r="F37" s="139"/>
      <c r="G37" s="139"/>
      <c r="H37" s="139"/>
      <c r="I37" s="139"/>
      <c r="J37" s="146"/>
      <c r="K37" s="214"/>
      <c r="L37" s="209"/>
    </row>
    <row r="38" spans="1:12" s="3" customFormat="1" hidden="1" x14ac:dyDescent="0.2">
      <c r="A38" s="114">
        <v>28</v>
      </c>
      <c r="B38" s="32" t="s">
        <v>168</v>
      </c>
      <c r="C38" s="6"/>
      <c r="D38" s="312"/>
      <c r="E38" s="139"/>
      <c r="F38" s="139"/>
      <c r="G38" s="139"/>
      <c r="H38" s="139"/>
      <c r="I38" s="139"/>
      <c r="J38" s="146"/>
      <c r="K38" s="214"/>
      <c r="L38" s="209"/>
    </row>
    <row r="39" spans="1:12" s="3" customFormat="1" hidden="1" x14ac:dyDescent="0.2">
      <c r="A39" s="66">
        <v>29</v>
      </c>
      <c r="B39" s="30" t="s">
        <v>30</v>
      </c>
      <c r="C39" s="8" t="s">
        <v>31</v>
      </c>
      <c r="D39" s="314"/>
      <c r="E39" s="139">
        <f>E40+E41</f>
        <v>0</v>
      </c>
      <c r="F39" s="139">
        <f>F40+F41</f>
        <v>0</v>
      </c>
      <c r="G39" s="139">
        <f>G40+G41</f>
        <v>0</v>
      </c>
      <c r="H39" s="139">
        <f>H40+H41</f>
        <v>0</v>
      </c>
      <c r="I39" s="139">
        <f>I40+I41</f>
        <v>0</v>
      </c>
      <c r="J39" s="146"/>
      <c r="K39" s="214"/>
      <c r="L39" s="209"/>
    </row>
    <row r="40" spans="1:12" s="3" customFormat="1" hidden="1" x14ac:dyDescent="0.2">
      <c r="A40" s="114">
        <v>30</v>
      </c>
      <c r="B40" s="32" t="s">
        <v>184</v>
      </c>
      <c r="C40" s="8"/>
      <c r="D40" s="314"/>
      <c r="E40" s="139"/>
      <c r="F40" s="139"/>
      <c r="G40" s="139"/>
      <c r="H40" s="139"/>
      <c r="I40" s="139"/>
      <c r="J40" s="146"/>
      <c r="K40" s="214"/>
      <c r="L40" s="209"/>
    </row>
    <row r="41" spans="1:12" s="3" customFormat="1" hidden="1" x14ac:dyDescent="0.2">
      <c r="A41" s="66">
        <v>31</v>
      </c>
      <c r="B41" s="32" t="s">
        <v>170</v>
      </c>
      <c r="C41" s="8"/>
      <c r="D41" s="314"/>
      <c r="E41" s="139"/>
      <c r="F41" s="139"/>
      <c r="G41" s="139"/>
      <c r="H41" s="139"/>
      <c r="I41" s="139"/>
      <c r="J41" s="146"/>
      <c r="K41" s="214"/>
      <c r="L41" s="209"/>
    </row>
    <row r="42" spans="1:12" s="3" customFormat="1" hidden="1" x14ac:dyDescent="0.2">
      <c r="A42" s="114">
        <v>32</v>
      </c>
      <c r="B42" s="32" t="s">
        <v>32</v>
      </c>
      <c r="C42" s="6" t="s">
        <v>33</v>
      </c>
      <c r="D42" s="312"/>
      <c r="E42" s="139"/>
      <c r="F42" s="139"/>
      <c r="G42" s="139"/>
      <c r="H42" s="139"/>
      <c r="I42" s="139"/>
      <c r="J42" s="146"/>
      <c r="K42" s="214"/>
      <c r="L42" s="209"/>
    </row>
    <row r="43" spans="1:12" s="3" customFormat="1" hidden="1" x14ac:dyDescent="0.2">
      <c r="A43" s="66">
        <v>33</v>
      </c>
      <c r="B43" s="32" t="s">
        <v>34</v>
      </c>
      <c r="C43" s="6" t="s">
        <v>35</v>
      </c>
      <c r="D43" s="312"/>
      <c r="E43" s="139"/>
      <c r="F43" s="139"/>
      <c r="G43" s="139"/>
      <c r="H43" s="139"/>
      <c r="I43" s="139"/>
      <c r="J43" s="146"/>
      <c r="K43" s="214"/>
      <c r="L43" s="209"/>
    </row>
    <row r="44" spans="1:12" s="3" customFormat="1" hidden="1" x14ac:dyDescent="0.2">
      <c r="A44" s="114">
        <v>34</v>
      </c>
      <c r="B44" s="32" t="s">
        <v>36</v>
      </c>
      <c r="C44" s="6" t="s">
        <v>37</v>
      </c>
      <c r="D44" s="312"/>
      <c r="E44" s="139"/>
      <c r="F44" s="139"/>
      <c r="G44" s="139"/>
      <c r="H44" s="139"/>
      <c r="I44" s="139"/>
      <c r="J44" s="146"/>
      <c r="K44" s="214"/>
      <c r="L44" s="209"/>
    </row>
    <row r="45" spans="1:12" s="3" customFormat="1" hidden="1" x14ac:dyDescent="0.2">
      <c r="A45" s="66">
        <v>35</v>
      </c>
      <c r="B45" s="32" t="s">
        <v>38</v>
      </c>
      <c r="C45" s="6" t="s">
        <v>39</v>
      </c>
      <c r="D45" s="312"/>
      <c r="E45" s="139"/>
      <c r="F45" s="139"/>
      <c r="G45" s="139"/>
      <c r="H45" s="139"/>
      <c r="I45" s="139"/>
      <c r="J45" s="146"/>
      <c r="K45" s="214"/>
      <c r="L45" s="209"/>
    </row>
    <row r="46" spans="1:12" s="3" customFormat="1" hidden="1" x14ac:dyDescent="0.2">
      <c r="A46" s="114">
        <v>36</v>
      </c>
      <c r="B46" s="32" t="s">
        <v>40</v>
      </c>
      <c r="C46" s="6" t="s">
        <v>41</v>
      </c>
      <c r="D46" s="312"/>
      <c r="E46" s="139">
        <f>E47+E48</f>
        <v>0</v>
      </c>
      <c r="F46" s="139">
        <f>F47+F48</f>
        <v>0</v>
      </c>
      <c r="G46" s="139">
        <f>G47+G48</f>
        <v>0</v>
      </c>
      <c r="H46" s="139">
        <f>H47+H48</f>
        <v>0</v>
      </c>
      <c r="I46" s="139">
        <f>I47+I48</f>
        <v>0</v>
      </c>
      <c r="J46" s="146"/>
      <c r="K46" s="214"/>
      <c r="L46" s="209"/>
    </row>
    <row r="47" spans="1:12" s="3" customFormat="1" hidden="1" x14ac:dyDescent="0.2">
      <c r="A47" s="66">
        <v>37</v>
      </c>
      <c r="B47" s="32" t="s">
        <v>40</v>
      </c>
      <c r="C47" s="6"/>
      <c r="D47" s="312"/>
      <c r="E47" s="139"/>
      <c r="F47" s="139"/>
      <c r="G47" s="139"/>
      <c r="H47" s="139"/>
      <c r="I47" s="139"/>
      <c r="J47" s="146"/>
      <c r="K47" s="214"/>
      <c r="L47" s="209"/>
    </row>
    <row r="48" spans="1:12" s="3" customFormat="1" hidden="1" x14ac:dyDescent="0.2">
      <c r="A48" s="114">
        <v>38</v>
      </c>
      <c r="B48" s="32" t="s">
        <v>139</v>
      </c>
      <c r="C48" s="6"/>
      <c r="D48" s="312"/>
      <c r="E48" s="139"/>
      <c r="F48" s="139"/>
      <c r="G48" s="139"/>
      <c r="H48" s="139"/>
      <c r="I48" s="139"/>
      <c r="J48" s="146"/>
      <c r="K48" s="214"/>
      <c r="L48" s="209"/>
    </row>
    <row r="49" spans="1:12" s="3" customFormat="1" hidden="1" x14ac:dyDescent="0.2">
      <c r="A49" s="66">
        <v>39</v>
      </c>
      <c r="B49" s="26" t="s">
        <v>42</v>
      </c>
      <c r="C49" s="8" t="s">
        <v>43</v>
      </c>
      <c r="D49" s="314"/>
      <c r="E49" s="139">
        <f>E50+E51</f>
        <v>0</v>
      </c>
      <c r="F49" s="139">
        <f>F50+F51</f>
        <v>0</v>
      </c>
      <c r="G49" s="139">
        <f>G50+G51</f>
        <v>0</v>
      </c>
      <c r="H49" s="139">
        <f>H50+H51</f>
        <v>0</v>
      </c>
      <c r="I49" s="139">
        <f>I50+I51</f>
        <v>0</v>
      </c>
      <c r="J49" s="146"/>
      <c r="K49" s="214"/>
      <c r="L49" s="209"/>
    </row>
    <row r="50" spans="1:12" s="3" customFormat="1" hidden="1" x14ac:dyDescent="0.2">
      <c r="A50" s="114">
        <v>40</v>
      </c>
      <c r="B50" s="34" t="s">
        <v>42</v>
      </c>
      <c r="C50" s="6"/>
      <c r="D50" s="312"/>
      <c r="E50" s="139"/>
      <c r="F50" s="139"/>
      <c r="G50" s="139"/>
      <c r="H50" s="139"/>
      <c r="I50" s="139"/>
      <c r="J50" s="146"/>
      <c r="K50" s="214"/>
      <c r="L50" s="209"/>
    </row>
    <row r="51" spans="1:12" s="3" customFormat="1" hidden="1" x14ac:dyDescent="0.2">
      <c r="A51" s="66">
        <v>41</v>
      </c>
      <c r="B51" s="34" t="s">
        <v>160</v>
      </c>
      <c r="C51" s="6"/>
      <c r="D51" s="312"/>
      <c r="E51" s="139"/>
      <c r="F51" s="139"/>
      <c r="G51" s="139"/>
      <c r="H51" s="139"/>
      <c r="I51" s="139"/>
      <c r="J51" s="146"/>
      <c r="K51" s="214"/>
      <c r="L51" s="209"/>
    </row>
    <row r="52" spans="1:12" s="3" customFormat="1" hidden="1" x14ac:dyDescent="0.2">
      <c r="A52" s="114">
        <v>42</v>
      </c>
      <c r="B52" s="30" t="s">
        <v>44</v>
      </c>
      <c r="C52" s="8" t="s">
        <v>45</v>
      </c>
      <c r="D52" s="314">
        <v>0</v>
      </c>
      <c r="E52" s="139">
        <f>E53+E54+E55</f>
        <v>0</v>
      </c>
      <c r="F52" s="139">
        <f>F53+F54+F55</f>
        <v>0</v>
      </c>
      <c r="G52" s="139">
        <f>G53+G54+G55</f>
        <v>0</v>
      </c>
      <c r="H52" s="139">
        <f>H53+H54+H55</f>
        <v>0</v>
      </c>
      <c r="I52" s="139">
        <f>I53+I54+I55</f>
        <v>0</v>
      </c>
      <c r="J52" s="146"/>
      <c r="K52" s="214"/>
      <c r="L52" s="209"/>
    </row>
    <row r="53" spans="1:12" s="3" customFormat="1" hidden="1" x14ac:dyDescent="0.2">
      <c r="A53" s="66">
        <v>43</v>
      </c>
      <c r="B53" s="32" t="s">
        <v>157</v>
      </c>
      <c r="C53" s="6"/>
      <c r="D53" s="312"/>
      <c r="E53" s="139"/>
      <c r="F53" s="139"/>
      <c r="G53" s="139"/>
      <c r="H53" s="139"/>
      <c r="I53" s="139"/>
      <c r="J53" s="146"/>
      <c r="K53" s="214"/>
      <c r="L53" s="209"/>
    </row>
    <row r="54" spans="1:12" s="3" customFormat="1" hidden="1" x14ac:dyDescent="0.2">
      <c r="A54" s="114">
        <v>44</v>
      </c>
      <c r="B54" s="32" t="s">
        <v>158</v>
      </c>
      <c r="C54" s="6"/>
      <c r="D54" s="312"/>
      <c r="E54" s="139"/>
      <c r="F54" s="139"/>
      <c r="G54" s="139"/>
      <c r="H54" s="139"/>
      <c r="I54" s="139"/>
      <c r="J54" s="146"/>
      <c r="K54" s="214"/>
      <c r="L54" s="209"/>
    </row>
    <row r="55" spans="1:12" s="3" customFormat="1" hidden="1" x14ac:dyDescent="0.2">
      <c r="A55" s="66">
        <v>45</v>
      </c>
      <c r="B55" s="32" t="s">
        <v>171</v>
      </c>
      <c r="C55" s="6"/>
      <c r="D55" s="312"/>
      <c r="E55" s="138"/>
      <c r="F55" s="138"/>
      <c r="G55" s="138"/>
      <c r="H55" s="138"/>
      <c r="I55" s="138"/>
      <c r="J55" s="144"/>
      <c r="K55" s="169"/>
      <c r="L55" s="166"/>
    </row>
    <row r="56" spans="1:12" s="3" customFormat="1" hidden="1" x14ac:dyDescent="0.2">
      <c r="A56" s="114">
        <v>46</v>
      </c>
      <c r="B56" s="30" t="s">
        <v>46</v>
      </c>
      <c r="C56" s="4" t="s">
        <v>47</v>
      </c>
      <c r="D56" s="314">
        <v>0</v>
      </c>
      <c r="E56" s="138"/>
      <c r="F56" s="138"/>
      <c r="G56" s="138"/>
      <c r="H56" s="138"/>
      <c r="I56" s="138"/>
      <c r="J56" s="144"/>
      <c r="K56" s="169"/>
      <c r="L56" s="166"/>
    </row>
    <row r="57" spans="1:12" s="3" customFormat="1" hidden="1" x14ac:dyDescent="0.2">
      <c r="A57" s="66">
        <v>47</v>
      </c>
      <c r="B57" s="34" t="s">
        <v>50</v>
      </c>
      <c r="C57" s="8" t="s">
        <v>51</v>
      </c>
      <c r="D57" s="314">
        <v>0</v>
      </c>
      <c r="E57" s="138"/>
      <c r="F57" s="138"/>
      <c r="G57" s="138"/>
      <c r="H57" s="138"/>
      <c r="I57" s="138"/>
      <c r="J57" s="144"/>
      <c r="K57" s="169"/>
      <c r="L57" s="166"/>
    </row>
    <row r="58" spans="1:12" s="3" customFormat="1" hidden="1" x14ac:dyDescent="0.2">
      <c r="A58" s="114">
        <v>48</v>
      </c>
      <c r="B58" s="30" t="s">
        <v>52</v>
      </c>
      <c r="C58" s="8" t="s">
        <v>53</v>
      </c>
      <c r="D58" s="314">
        <v>0</v>
      </c>
      <c r="E58" s="138">
        <f>E59+E60+E61</f>
        <v>0</v>
      </c>
      <c r="F58" s="138">
        <f>F59+F60+F61</f>
        <v>0</v>
      </c>
      <c r="G58" s="138">
        <f>G59+G60+G61</f>
        <v>0</v>
      </c>
      <c r="H58" s="138">
        <f>H59+H60+H61</f>
        <v>0</v>
      </c>
      <c r="I58" s="138">
        <f>I59+I60+I61</f>
        <v>0</v>
      </c>
      <c r="J58" s="144"/>
      <c r="K58" s="169"/>
      <c r="L58" s="166"/>
    </row>
    <row r="59" spans="1:12" s="3" customFormat="1" hidden="1" x14ac:dyDescent="0.2">
      <c r="A59" s="66">
        <v>49</v>
      </c>
      <c r="B59" s="32" t="s">
        <v>54</v>
      </c>
      <c r="C59" s="6" t="s">
        <v>55</v>
      </c>
      <c r="D59" s="312"/>
      <c r="E59" s="139"/>
      <c r="F59" s="139"/>
      <c r="G59" s="139"/>
      <c r="H59" s="139"/>
      <c r="I59" s="139"/>
      <c r="J59" s="146"/>
      <c r="K59" s="214"/>
      <c r="L59" s="209"/>
    </row>
    <row r="60" spans="1:12" s="3" customFormat="1" hidden="1" x14ac:dyDescent="0.2">
      <c r="A60" s="114">
        <v>50</v>
      </c>
      <c r="B60" s="32" t="s">
        <v>56</v>
      </c>
      <c r="C60" s="6" t="s">
        <v>57</v>
      </c>
      <c r="D60" s="312"/>
      <c r="E60" s="139"/>
      <c r="F60" s="139"/>
      <c r="G60" s="139"/>
      <c r="H60" s="139"/>
      <c r="I60" s="139"/>
      <c r="J60" s="146"/>
      <c r="K60" s="214"/>
      <c r="L60" s="209"/>
    </row>
    <row r="61" spans="1:12" s="3" customFormat="1" hidden="1" x14ac:dyDescent="0.2">
      <c r="A61" s="66">
        <v>51</v>
      </c>
      <c r="B61" s="32" t="s">
        <v>58</v>
      </c>
      <c r="C61" s="6" t="s">
        <v>59</v>
      </c>
      <c r="D61" s="312"/>
      <c r="E61" s="139"/>
      <c r="F61" s="139"/>
      <c r="G61" s="139"/>
      <c r="H61" s="139"/>
      <c r="I61" s="139"/>
      <c r="J61" s="146"/>
      <c r="K61" s="214"/>
      <c r="L61" s="209"/>
    </row>
    <row r="62" spans="1:12" s="3" customFormat="1" hidden="1" x14ac:dyDescent="0.2">
      <c r="A62" s="114">
        <v>52</v>
      </c>
      <c r="B62" s="32" t="s">
        <v>221</v>
      </c>
      <c r="C62" s="127" t="s">
        <v>59</v>
      </c>
      <c r="D62" s="312"/>
      <c r="E62" s="139"/>
      <c r="F62" s="139"/>
      <c r="G62" s="139"/>
      <c r="H62" s="139"/>
      <c r="I62" s="139"/>
      <c r="J62" s="146"/>
      <c r="K62" s="214"/>
      <c r="L62" s="209"/>
    </row>
    <row r="63" spans="1:12" s="3" customFormat="1" hidden="1" x14ac:dyDescent="0.2">
      <c r="A63" s="66">
        <v>53</v>
      </c>
      <c r="B63" s="35" t="s">
        <v>159</v>
      </c>
      <c r="C63" s="8" t="s">
        <v>61</v>
      </c>
      <c r="D63" s="314">
        <v>0</v>
      </c>
      <c r="E63" s="138">
        <f>E64+E65+E66</f>
        <v>0</v>
      </c>
      <c r="F63" s="138">
        <f>F64+F65+F66</f>
        <v>0</v>
      </c>
      <c r="G63" s="138">
        <f>G64+G65+G66</f>
        <v>0</v>
      </c>
      <c r="H63" s="138">
        <f>H64+H65+H66</f>
        <v>0</v>
      </c>
      <c r="I63" s="138">
        <f>I64+I65+I66</f>
        <v>0</v>
      </c>
      <c r="J63" s="144"/>
      <c r="K63" s="169"/>
      <c r="L63" s="166"/>
    </row>
    <row r="64" spans="1:12" s="3" customFormat="1" hidden="1" x14ac:dyDescent="0.2">
      <c r="A64" s="114">
        <v>54</v>
      </c>
      <c r="B64" s="32" t="s">
        <v>62</v>
      </c>
      <c r="C64" s="6" t="s">
        <v>63</v>
      </c>
      <c r="D64" s="312"/>
      <c r="E64" s="138"/>
      <c r="F64" s="138"/>
      <c r="G64" s="138"/>
      <c r="H64" s="138"/>
      <c r="I64" s="138"/>
      <c r="J64" s="144"/>
      <c r="K64" s="169"/>
      <c r="L64" s="166"/>
    </row>
    <row r="65" spans="1:12" s="3" customFormat="1" hidden="1" x14ac:dyDescent="0.2">
      <c r="A65" s="66">
        <v>55</v>
      </c>
      <c r="B65" s="32" t="s">
        <v>64</v>
      </c>
      <c r="C65" s="6" t="s">
        <v>65</v>
      </c>
      <c r="D65" s="312"/>
      <c r="E65" s="139"/>
      <c r="F65" s="139"/>
      <c r="G65" s="139"/>
      <c r="H65" s="139"/>
      <c r="I65" s="139"/>
      <c r="J65" s="146"/>
      <c r="K65" s="214"/>
      <c r="L65" s="209"/>
    </row>
    <row r="66" spans="1:12" s="3" customFormat="1" hidden="1" x14ac:dyDescent="0.2">
      <c r="A66" s="114">
        <v>56</v>
      </c>
      <c r="B66" s="32" t="s">
        <v>66</v>
      </c>
      <c r="C66" s="6" t="s">
        <v>67</v>
      </c>
      <c r="D66" s="312"/>
      <c r="E66" s="139"/>
      <c r="F66" s="139"/>
      <c r="G66" s="139"/>
      <c r="H66" s="139"/>
      <c r="I66" s="139"/>
      <c r="J66" s="146"/>
      <c r="K66" s="214"/>
      <c r="L66" s="209"/>
    </row>
    <row r="67" spans="1:12" s="3" customFormat="1" hidden="1" x14ac:dyDescent="0.2">
      <c r="A67" s="66">
        <v>57</v>
      </c>
      <c r="B67" s="32" t="s">
        <v>222</v>
      </c>
      <c r="C67" s="6"/>
      <c r="D67" s="312"/>
      <c r="E67" s="139"/>
      <c r="F67" s="139"/>
      <c r="G67" s="139"/>
      <c r="H67" s="139"/>
      <c r="I67" s="139"/>
      <c r="J67" s="146"/>
      <c r="K67" s="214"/>
      <c r="L67" s="209"/>
    </row>
    <row r="68" spans="1:12" s="3" customFormat="1" hidden="1" x14ac:dyDescent="0.2">
      <c r="A68" s="114">
        <v>58</v>
      </c>
      <c r="B68" s="36" t="s">
        <v>68</v>
      </c>
      <c r="C68" s="8" t="s">
        <v>69</v>
      </c>
      <c r="D68" s="314">
        <v>0</v>
      </c>
      <c r="E68" s="138">
        <f>E69+E70</f>
        <v>0</v>
      </c>
      <c r="F68" s="138">
        <f>F69+F70</f>
        <v>0</v>
      </c>
      <c r="G68" s="138">
        <f>G69+G70</f>
        <v>0</v>
      </c>
      <c r="H68" s="138">
        <f>H69+H70</f>
        <v>0</v>
      </c>
      <c r="I68" s="138">
        <f>I69+I70</f>
        <v>0</v>
      </c>
      <c r="J68" s="144"/>
      <c r="K68" s="169"/>
      <c r="L68" s="166"/>
    </row>
    <row r="69" spans="1:12" s="3" customFormat="1" hidden="1" x14ac:dyDescent="0.2">
      <c r="A69" s="66">
        <v>59</v>
      </c>
      <c r="B69" s="32" t="s">
        <v>70</v>
      </c>
      <c r="C69" s="6" t="s">
        <v>71</v>
      </c>
      <c r="D69" s="312">
        <v>0</v>
      </c>
      <c r="E69" s="139"/>
      <c r="F69" s="139"/>
      <c r="G69" s="139"/>
      <c r="H69" s="139"/>
      <c r="I69" s="139"/>
      <c r="J69" s="146"/>
      <c r="K69" s="214"/>
      <c r="L69" s="209"/>
    </row>
    <row r="70" spans="1:12" s="3" customFormat="1" hidden="1" x14ac:dyDescent="0.2">
      <c r="A70" s="114">
        <v>60</v>
      </c>
      <c r="B70" s="32" t="s">
        <v>72</v>
      </c>
      <c r="C70" s="6" t="s">
        <v>73</v>
      </c>
      <c r="D70" s="312">
        <v>0</v>
      </c>
      <c r="E70" s="139"/>
      <c r="F70" s="139"/>
      <c r="G70" s="139"/>
      <c r="H70" s="139"/>
      <c r="I70" s="139"/>
      <c r="J70" s="146"/>
      <c r="K70" s="214"/>
      <c r="L70" s="209"/>
    </row>
    <row r="71" spans="1:12" s="3" customFormat="1" hidden="1" x14ac:dyDescent="0.2">
      <c r="A71" s="66">
        <v>61</v>
      </c>
      <c r="B71" s="30" t="s">
        <v>74</v>
      </c>
      <c r="C71" s="8" t="s">
        <v>75</v>
      </c>
      <c r="D71" s="314">
        <v>0</v>
      </c>
      <c r="E71" s="138"/>
      <c r="F71" s="138"/>
      <c r="G71" s="138"/>
      <c r="H71" s="138"/>
      <c r="I71" s="138"/>
      <c r="J71" s="144"/>
      <c r="K71" s="169"/>
      <c r="L71" s="166"/>
    </row>
    <row r="72" spans="1:12" s="3" customFormat="1" hidden="1" x14ac:dyDescent="0.2">
      <c r="A72" s="114">
        <v>62</v>
      </c>
      <c r="B72" s="30" t="s">
        <v>76</v>
      </c>
      <c r="C72" s="8" t="s">
        <v>77</v>
      </c>
      <c r="D72" s="314">
        <v>0</v>
      </c>
      <c r="E72" s="138"/>
      <c r="F72" s="138"/>
      <c r="G72" s="138"/>
      <c r="H72" s="138"/>
      <c r="I72" s="138"/>
      <c r="J72" s="144"/>
      <c r="K72" s="169"/>
      <c r="L72" s="166"/>
    </row>
    <row r="73" spans="1:12" s="3" customFormat="1" hidden="1" x14ac:dyDescent="0.2">
      <c r="A73" s="66">
        <v>63</v>
      </c>
      <c r="B73" s="30" t="s">
        <v>78</v>
      </c>
      <c r="C73" s="8" t="s">
        <v>79</v>
      </c>
      <c r="D73" s="314">
        <v>0</v>
      </c>
      <c r="E73" s="138"/>
      <c r="F73" s="138"/>
      <c r="G73" s="138"/>
      <c r="H73" s="138"/>
      <c r="I73" s="138"/>
      <c r="J73" s="144"/>
      <c r="K73" s="169"/>
      <c r="L73" s="166"/>
    </row>
    <row r="74" spans="1:12" s="3" customFormat="1" hidden="1" x14ac:dyDescent="0.2">
      <c r="A74" s="114">
        <v>64</v>
      </c>
      <c r="B74" s="30" t="s">
        <v>133</v>
      </c>
      <c r="C74" s="8" t="s">
        <v>80</v>
      </c>
      <c r="D74" s="314">
        <v>0</v>
      </c>
      <c r="E74" s="138"/>
      <c r="F74" s="138"/>
      <c r="G74" s="138"/>
      <c r="H74" s="138"/>
      <c r="I74" s="138"/>
      <c r="J74" s="144"/>
      <c r="K74" s="169"/>
      <c r="L74" s="166"/>
    </row>
    <row r="75" spans="1:12" s="3" customFormat="1" hidden="1" x14ac:dyDescent="0.2">
      <c r="A75" s="66">
        <v>65</v>
      </c>
      <c r="B75" s="30" t="s">
        <v>264</v>
      </c>
      <c r="C75" s="480" t="s">
        <v>82</v>
      </c>
      <c r="D75" s="314">
        <v>0</v>
      </c>
      <c r="E75" s="138"/>
      <c r="F75" s="138"/>
      <c r="G75" s="138"/>
      <c r="H75" s="138"/>
      <c r="I75" s="138"/>
      <c r="J75" s="144"/>
      <c r="K75" s="169"/>
      <c r="L75" s="166"/>
    </row>
    <row r="76" spans="1:12" s="3" customFormat="1" hidden="1" x14ac:dyDescent="0.2">
      <c r="A76" s="114">
        <v>66</v>
      </c>
      <c r="B76" s="32" t="s">
        <v>265</v>
      </c>
      <c r="C76" s="127" t="s">
        <v>266</v>
      </c>
      <c r="D76" s="314">
        <v>0</v>
      </c>
      <c r="E76" s="138"/>
      <c r="F76" s="138"/>
      <c r="G76" s="138"/>
      <c r="H76" s="138"/>
      <c r="I76" s="138"/>
      <c r="J76" s="144"/>
      <c r="K76" s="169"/>
      <c r="L76" s="166"/>
    </row>
    <row r="77" spans="1:12" s="3" customFormat="1" hidden="1" x14ac:dyDescent="0.2">
      <c r="A77" s="66">
        <v>67</v>
      </c>
      <c r="B77" s="32" t="s">
        <v>190</v>
      </c>
      <c r="C77" s="8" t="s">
        <v>83</v>
      </c>
      <c r="D77" s="314">
        <v>0</v>
      </c>
      <c r="E77" s="139">
        <f>E78+E79+E80+E81</f>
        <v>0</v>
      </c>
      <c r="F77" s="139">
        <f>F78+F79+F80+F81</f>
        <v>0</v>
      </c>
      <c r="G77" s="139">
        <f>G78+G79+G80+G81</f>
        <v>0</v>
      </c>
      <c r="H77" s="139">
        <f>H78+H79+H80+H81</f>
        <v>0</v>
      </c>
      <c r="I77" s="139">
        <f>I78+I79+I80+I81</f>
        <v>0</v>
      </c>
      <c r="J77" s="146"/>
      <c r="K77" s="214"/>
      <c r="L77" s="209"/>
    </row>
    <row r="78" spans="1:12" s="3" customFormat="1" hidden="1" x14ac:dyDescent="0.2">
      <c r="A78" s="114">
        <v>68</v>
      </c>
      <c r="B78" s="32" t="s">
        <v>140</v>
      </c>
      <c r="C78" s="6"/>
      <c r="D78" s="312"/>
      <c r="E78" s="139"/>
      <c r="F78" s="139"/>
      <c r="G78" s="139"/>
      <c r="H78" s="139"/>
      <c r="I78" s="139"/>
      <c r="J78" s="146"/>
      <c r="K78" s="214"/>
      <c r="L78" s="209"/>
    </row>
    <row r="79" spans="1:12" s="3" customFormat="1" hidden="1" x14ac:dyDescent="0.2">
      <c r="A79" s="66">
        <v>69</v>
      </c>
      <c r="B79" s="32" t="s">
        <v>155</v>
      </c>
      <c r="C79" s="6"/>
      <c r="D79" s="312"/>
      <c r="E79" s="139"/>
      <c r="F79" s="139"/>
      <c r="G79" s="139"/>
      <c r="H79" s="139"/>
      <c r="I79" s="139"/>
      <c r="J79" s="146"/>
      <c r="K79" s="214"/>
      <c r="L79" s="209"/>
    </row>
    <row r="80" spans="1:12" s="3" customFormat="1" hidden="1" x14ac:dyDescent="0.2">
      <c r="A80" s="114">
        <v>70</v>
      </c>
      <c r="B80" s="32" t="s">
        <v>156</v>
      </c>
      <c r="C80" s="6"/>
      <c r="D80" s="312"/>
      <c r="E80" s="139"/>
      <c r="F80" s="139"/>
      <c r="G80" s="139"/>
      <c r="H80" s="139"/>
      <c r="I80" s="139"/>
      <c r="J80" s="146"/>
      <c r="K80" s="214"/>
      <c r="L80" s="209"/>
    </row>
    <row r="81" spans="1:15" s="3" customFormat="1" hidden="1" x14ac:dyDescent="0.2">
      <c r="A81" s="66">
        <v>71</v>
      </c>
      <c r="B81" s="32" t="s">
        <v>189</v>
      </c>
      <c r="C81" s="6"/>
      <c r="D81" s="312"/>
      <c r="E81" s="139"/>
      <c r="F81" s="139"/>
      <c r="G81" s="139"/>
      <c r="H81" s="139"/>
      <c r="I81" s="139"/>
      <c r="J81" s="146"/>
      <c r="K81" s="214"/>
      <c r="L81" s="209"/>
    </row>
    <row r="82" spans="1:15" s="3" customFormat="1" hidden="1" x14ac:dyDescent="0.2">
      <c r="A82" s="114">
        <v>72</v>
      </c>
      <c r="B82" s="32" t="s">
        <v>201</v>
      </c>
      <c r="C82" s="6"/>
      <c r="D82" s="312"/>
      <c r="E82" s="139"/>
      <c r="F82" s="139"/>
      <c r="G82" s="139"/>
      <c r="H82" s="139"/>
      <c r="I82" s="139"/>
      <c r="J82" s="146"/>
      <c r="K82" s="214"/>
      <c r="L82" s="209"/>
    </row>
    <row r="83" spans="1:15" s="3" customFormat="1" hidden="1" x14ac:dyDescent="0.2">
      <c r="A83" s="66">
        <v>73</v>
      </c>
      <c r="B83" s="283" t="s">
        <v>236</v>
      </c>
      <c r="C83" s="6"/>
      <c r="D83" s="312"/>
      <c r="E83" s="139"/>
      <c r="F83" s="139"/>
      <c r="G83" s="139"/>
      <c r="H83" s="139"/>
      <c r="I83" s="139"/>
      <c r="J83" s="146"/>
      <c r="K83" s="214"/>
      <c r="L83" s="209"/>
    </row>
    <row r="84" spans="1:15" s="3" customFormat="1" hidden="1" x14ac:dyDescent="0.2">
      <c r="A84" s="114">
        <v>74</v>
      </c>
      <c r="B84" s="283" t="s">
        <v>239</v>
      </c>
      <c r="C84" s="6"/>
      <c r="D84" s="312"/>
      <c r="E84" s="139"/>
      <c r="F84" s="139"/>
      <c r="G84" s="139"/>
      <c r="H84" s="139"/>
      <c r="I84" s="139"/>
      <c r="J84" s="146"/>
      <c r="K84" s="214"/>
      <c r="L84" s="209"/>
    </row>
    <row r="85" spans="1:15" s="3" customFormat="1" hidden="1" x14ac:dyDescent="0.2">
      <c r="A85" s="66">
        <v>75</v>
      </c>
      <c r="B85" s="283" t="s">
        <v>240</v>
      </c>
      <c r="C85" s="6"/>
      <c r="D85" s="312"/>
      <c r="E85" s="139"/>
      <c r="F85" s="139"/>
      <c r="G85" s="139"/>
      <c r="H85" s="139"/>
      <c r="I85" s="139"/>
      <c r="J85" s="146"/>
      <c r="K85" s="214"/>
      <c r="L85" s="209"/>
    </row>
    <row r="86" spans="1:15" s="3" customFormat="1" hidden="1" x14ac:dyDescent="0.2">
      <c r="A86" s="114">
        <v>76</v>
      </c>
      <c r="B86" s="283" t="s">
        <v>281</v>
      </c>
      <c r="C86" s="6"/>
      <c r="D86" s="312"/>
      <c r="E86" s="139"/>
      <c r="F86" s="139"/>
      <c r="G86" s="139"/>
      <c r="H86" s="139"/>
      <c r="I86" s="139"/>
      <c r="J86" s="146"/>
      <c r="K86" s="214"/>
      <c r="L86" s="209"/>
    </row>
    <row r="87" spans="1:15" s="3" customFormat="1" ht="13.35" hidden="1" customHeight="1" x14ac:dyDescent="0.2">
      <c r="A87" s="66">
        <v>77</v>
      </c>
      <c r="B87" s="24" t="s">
        <v>84</v>
      </c>
      <c r="C87" s="8" t="s">
        <v>85</v>
      </c>
      <c r="D87" s="314"/>
      <c r="E87" s="138"/>
      <c r="F87" s="138"/>
      <c r="G87" s="138"/>
      <c r="H87" s="138"/>
      <c r="I87" s="138"/>
      <c r="J87" s="144"/>
      <c r="K87" s="169"/>
      <c r="L87" s="166"/>
    </row>
    <row r="88" spans="1:15" s="3" customFormat="1" ht="38.25" hidden="1" customHeight="1" x14ac:dyDescent="0.2">
      <c r="A88" s="114">
        <v>78</v>
      </c>
      <c r="B88" s="24" t="s">
        <v>136</v>
      </c>
      <c r="C88" s="86" t="s">
        <v>86</v>
      </c>
      <c r="D88" s="314"/>
      <c r="E88" s="138"/>
      <c r="F88" s="138"/>
      <c r="G88" s="138"/>
      <c r="H88" s="138"/>
      <c r="I88" s="138"/>
      <c r="J88" s="144"/>
      <c r="K88" s="169"/>
      <c r="L88" s="166"/>
    </row>
    <row r="89" spans="1:15" s="3" customFormat="1" ht="13.5" hidden="1" thickBot="1" x14ac:dyDescent="0.25">
      <c r="A89" s="66">
        <v>79</v>
      </c>
      <c r="B89" s="131" t="s">
        <v>87</v>
      </c>
      <c r="C89" s="132" t="s">
        <v>88</v>
      </c>
      <c r="D89" s="334"/>
      <c r="E89" s="140"/>
      <c r="F89" s="140"/>
      <c r="G89" s="140"/>
      <c r="H89" s="140"/>
      <c r="I89" s="140"/>
      <c r="J89" s="148"/>
      <c r="K89" s="225"/>
      <c r="L89" s="223"/>
    </row>
    <row r="90" spans="1:15" s="3" customFormat="1" hidden="1" x14ac:dyDescent="0.2">
      <c r="A90" s="114">
        <v>80</v>
      </c>
      <c r="B90" s="303" t="s">
        <v>89</v>
      </c>
      <c r="C90" s="304" t="s">
        <v>90</v>
      </c>
      <c r="D90" s="394"/>
      <c r="E90" s="141"/>
      <c r="F90" s="141"/>
      <c r="G90" s="141"/>
      <c r="H90" s="141"/>
      <c r="I90" s="141"/>
      <c r="J90" s="222"/>
      <c r="K90" s="226"/>
      <c r="L90" s="224"/>
    </row>
    <row r="91" spans="1:15" s="3" customFormat="1" x14ac:dyDescent="0.2">
      <c r="A91" s="66">
        <v>81</v>
      </c>
      <c r="B91" s="30" t="s">
        <v>91</v>
      </c>
      <c r="C91" s="8" t="s">
        <v>92</v>
      </c>
      <c r="D91" s="314">
        <f t="shared" ref="D91:I91" si="0">D92</f>
        <v>0</v>
      </c>
      <c r="E91" s="138">
        <f t="shared" si="0"/>
        <v>147</v>
      </c>
      <c r="F91" s="138">
        <f t="shared" si="0"/>
        <v>58</v>
      </c>
      <c r="G91" s="138">
        <f t="shared" si="0"/>
        <v>5</v>
      </c>
      <c r="H91" s="138">
        <f t="shared" si="0"/>
        <v>5</v>
      </c>
      <c r="I91" s="138">
        <f t="shared" si="0"/>
        <v>79</v>
      </c>
      <c r="J91" s="144">
        <v>148</v>
      </c>
      <c r="K91" s="169">
        <v>148</v>
      </c>
      <c r="L91" s="239">
        <v>148</v>
      </c>
    </row>
    <row r="92" spans="1:15" s="3" customFormat="1" x14ac:dyDescent="0.2">
      <c r="A92" s="114">
        <v>82</v>
      </c>
      <c r="B92" s="37" t="s">
        <v>93</v>
      </c>
      <c r="C92" s="8" t="s">
        <v>94</v>
      </c>
      <c r="D92" s="314">
        <f>D93</f>
        <v>0</v>
      </c>
      <c r="E92" s="138">
        <f>E93+E105</f>
        <v>147</v>
      </c>
      <c r="F92" s="138">
        <f>F93+F105</f>
        <v>58</v>
      </c>
      <c r="G92" s="138">
        <f>G93+G105</f>
        <v>5</v>
      </c>
      <c r="H92" s="138">
        <f>H93+H105</f>
        <v>5</v>
      </c>
      <c r="I92" s="138">
        <f>I93+I105</f>
        <v>79</v>
      </c>
      <c r="J92" s="144"/>
      <c r="K92" s="169"/>
      <c r="L92" s="166"/>
    </row>
    <row r="93" spans="1:15" s="3" customFormat="1" x14ac:dyDescent="0.2">
      <c r="A93" s="66">
        <v>83</v>
      </c>
      <c r="B93" s="37" t="s">
        <v>95</v>
      </c>
      <c r="C93" s="8" t="s">
        <v>96</v>
      </c>
      <c r="D93" s="314">
        <f>D96+D97</f>
        <v>0</v>
      </c>
      <c r="E93" s="138">
        <f>E94+E95+E96+E97+E99+E100</f>
        <v>147</v>
      </c>
      <c r="F93" s="138">
        <f>F94+F95+F96+F97+F99+F100</f>
        <v>58</v>
      </c>
      <c r="G93" s="138">
        <f>G94+G95+G96+G97+G99+G100</f>
        <v>5</v>
      </c>
      <c r="H93" s="138">
        <f>H94+H95+H96+H97+H99+H100</f>
        <v>5</v>
      </c>
      <c r="I93" s="138">
        <f>I94+I95+I96+I97+I99+I100</f>
        <v>79</v>
      </c>
      <c r="J93" s="144"/>
      <c r="K93" s="169"/>
      <c r="L93" s="166"/>
    </row>
    <row r="94" spans="1:15" s="3" customFormat="1" hidden="1" x14ac:dyDescent="0.2">
      <c r="A94" s="114">
        <v>84</v>
      </c>
      <c r="B94" s="38" t="s">
        <v>97</v>
      </c>
      <c r="C94" s="6"/>
      <c r="D94" s="312"/>
      <c r="E94" s="138"/>
      <c r="F94" s="138"/>
      <c r="G94" s="138"/>
      <c r="H94" s="138"/>
      <c r="I94" s="138"/>
      <c r="J94" s="144"/>
      <c r="K94" s="169"/>
      <c r="L94" s="166"/>
    </row>
    <row r="95" spans="1:15" s="3" customFormat="1" hidden="1" x14ac:dyDescent="0.2">
      <c r="A95" s="66">
        <v>85</v>
      </c>
      <c r="B95" s="38" t="s">
        <v>102</v>
      </c>
      <c r="C95" s="6"/>
      <c r="D95" s="312"/>
      <c r="E95" s="138"/>
      <c r="F95" s="138"/>
      <c r="G95" s="138"/>
      <c r="H95" s="138"/>
      <c r="I95" s="138"/>
      <c r="J95" s="144"/>
      <c r="K95" s="169"/>
      <c r="L95" s="166"/>
    </row>
    <row r="96" spans="1:15" s="3" customFormat="1" hidden="1" x14ac:dyDescent="0.2">
      <c r="A96" s="114">
        <v>86</v>
      </c>
      <c r="B96" s="38" t="s">
        <v>98</v>
      </c>
      <c r="C96" s="6"/>
      <c r="D96" s="312">
        <v>0</v>
      </c>
      <c r="E96" s="138">
        <f>F96+G96+H96+I96</f>
        <v>0</v>
      </c>
      <c r="F96" s="138"/>
      <c r="G96" s="138"/>
      <c r="H96" s="138"/>
      <c r="I96" s="138"/>
      <c r="J96" s="144"/>
      <c r="K96" s="169"/>
      <c r="L96" s="166"/>
      <c r="M96" s="12" t="s">
        <v>208</v>
      </c>
      <c r="N96" s="12"/>
      <c r="O96" s="12"/>
    </row>
    <row r="97" spans="1:12" s="3" customFormat="1" ht="13.5" thickBot="1" x14ac:dyDescent="0.25">
      <c r="A97" s="66">
        <v>87</v>
      </c>
      <c r="B97" s="67" t="s">
        <v>316</v>
      </c>
      <c r="C97" s="68"/>
      <c r="D97" s="317">
        <v>0</v>
      </c>
      <c r="E97" s="193">
        <f>F97+G97+H97+I97</f>
        <v>147</v>
      </c>
      <c r="F97" s="193">
        <v>58</v>
      </c>
      <c r="G97" s="193">
        <v>5</v>
      </c>
      <c r="H97" s="193">
        <v>5</v>
      </c>
      <c r="I97" s="193">
        <v>79</v>
      </c>
      <c r="J97" s="207"/>
      <c r="K97" s="227"/>
      <c r="L97" s="208"/>
    </row>
    <row r="98" spans="1:12" s="3" customFormat="1" hidden="1" x14ac:dyDescent="0.2">
      <c r="A98" s="114">
        <v>88</v>
      </c>
      <c r="B98" s="197" t="s">
        <v>200</v>
      </c>
      <c r="C98" s="198"/>
      <c r="D98" s="246"/>
      <c r="E98" s="199"/>
      <c r="F98" s="199"/>
      <c r="G98" s="199"/>
      <c r="H98" s="199"/>
      <c r="I98" s="199"/>
      <c r="J98" s="200"/>
      <c r="K98" s="199"/>
      <c r="L98" s="201"/>
    </row>
    <row r="99" spans="1:12" s="3" customFormat="1" hidden="1" x14ac:dyDescent="0.2">
      <c r="A99" s="66">
        <v>89</v>
      </c>
      <c r="B99" s="194" t="s">
        <v>99</v>
      </c>
      <c r="C99" s="63"/>
      <c r="D99" s="254"/>
      <c r="E99" s="179"/>
      <c r="F99" s="179"/>
      <c r="G99" s="179"/>
      <c r="H99" s="179"/>
      <c r="I99" s="179"/>
      <c r="J99" s="191"/>
      <c r="K99" s="179"/>
      <c r="L99" s="182"/>
    </row>
    <row r="100" spans="1:12" s="3" customFormat="1" hidden="1" x14ac:dyDescent="0.2">
      <c r="A100" s="114">
        <v>90</v>
      </c>
      <c r="B100" s="95" t="s">
        <v>237</v>
      </c>
      <c r="C100" s="6"/>
      <c r="D100" s="242"/>
      <c r="E100" s="46"/>
      <c r="F100" s="46"/>
      <c r="G100" s="46"/>
      <c r="H100" s="46"/>
      <c r="I100" s="46"/>
      <c r="J100" s="106"/>
      <c r="K100" s="46"/>
      <c r="L100" s="99"/>
    </row>
    <row r="101" spans="1:12" s="3" customFormat="1" hidden="1" x14ac:dyDescent="0.2">
      <c r="A101" s="66">
        <v>91</v>
      </c>
      <c r="B101" s="95" t="s">
        <v>238</v>
      </c>
      <c r="C101" s="6"/>
      <c r="D101" s="242"/>
      <c r="E101" s="46"/>
      <c r="F101" s="46"/>
      <c r="G101" s="46"/>
      <c r="H101" s="46"/>
      <c r="I101" s="46"/>
      <c r="J101" s="98"/>
      <c r="K101" s="46"/>
      <c r="L101" s="99"/>
    </row>
    <row r="102" spans="1:12" s="3" customFormat="1" hidden="1" x14ac:dyDescent="0.2">
      <c r="A102" s="114">
        <v>92</v>
      </c>
      <c r="B102" s="3" t="s">
        <v>269</v>
      </c>
      <c r="C102" s="6"/>
      <c r="D102" s="242"/>
      <c r="E102" s="46"/>
      <c r="F102" s="46"/>
      <c r="G102" s="46"/>
      <c r="H102" s="46"/>
      <c r="I102" s="46"/>
      <c r="J102" s="98"/>
      <c r="K102" s="46"/>
      <c r="L102" s="99"/>
    </row>
    <row r="103" spans="1:12" s="3" customFormat="1" hidden="1" x14ac:dyDescent="0.2">
      <c r="A103" s="66">
        <v>93</v>
      </c>
      <c r="B103" s="95" t="s">
        <v>267</v>
      </c>
      <c r="C103" s="6"/>
      <c r="D103" s="242"/>
      <c r="E103" s="46"/>
      <c r="F103" s="46"/>
      <c r="G103" s="46"/>
      <c r="H103" s="46"/>
      <c r="I103" s="46"/>
      <c r="J103" s="98"/>
      <c r="K103" s="46"/>
      <c r="L103" s="99"/>
    </row>
    <row r="104" spans="1:12" s="3" customFormat="1" hidden="1" x14ac:dyDescent="0.2">
      <c r="A104" s="114">
        <v>94</v>
      </c>
      <c r="B104" s="95" t="s">
        <v>268</v>
      </c>
      <c r="C104" s="6"/>
      <c r="D104" s="242"/>
      <c r="E104" s="46"/>
      <c r="F104" s="46"/>
      <c r="G104" s="46"/>
      <c r="H104" s="46"/>
      <c r="I104" s="46"/>
      <c r="J104" s="98"/>
      <c r="K104" s="46"/>
      <c r="L104" s="99"/>
    </row>
    <row r="105" spans="1:12" s="3" customFormat="1" hidden="1" x14ac:dyDescent="0.2">
      <c r="A105" s="66">
        <v>95</v>
      </c>
      <c r="B105" s="96" t="s">
        <v>103</v>
      </c>
      <c r="C105" s="8" t="s">
        <v>104</v>
      </c>
      <c r="D105" s="406" t="s">
        <v>229</v>
      </c>
      <c r="E105" s="46">
        <f>E106+E107+E108</f>
        <v>0</v>
      </c>
      <c r="F105" s="46">
        <f>F106+F107+F108</f>
        <v>0</v>
      </c>
      <c r="G105" s="46">
        <f>G106+G107+G108</f>
        <v>0</v>
      </c>
      <c r="H105" s="46">
        <f>H106+H107+H108</f>
        <v>0</v>
      </c>
      <c r="I105" s="46">
        <f>I106+I107+I108</f>
        <v>0</v>
      </c>
      <c r="J105" s="98"/>
      <c r="K105" s="46"/>
      <c r="L105" s="99"/>
    </row>
    <row r="106" spans="1:12" s="3" customFormat="1" hidden="1" x14ac:dyDescent="0.2">
      <c r="A106" s="114">
        <v>96</v>
      </c>
      <c r="B106" s="97" t="s">
        <v>105</v>
      </c>
      <c r="C106" s="6"/>
      <c r="D106" s="242"/>
      <c r="E106" s="46"/>
      <c r="F106" s="46"/>
      <c r="G106" s="46"/>
      <c r="H106" s="46"/>
      <c r="I106" s="46"/>
      <c r="J106" s="106"/>
      <c r="K106" s="46"/>
      <c r="L106" s="99"/>
    </row>
    <row r="107" spans="1:12" s="3" customFormat="1" hidden="1" x14ac:dyDescent="0.2">
      <c r="A107" s="66">
        <v>97</v>
      </c>
      <c r="B107" s="62" t="s">
        <v>106</v>
      </c>
      <c r="C107" s="6"/>
      <c r="D107" s="242"/>
      <c r="E107" s="46"/>
      <c r="F107" s="46"/>
      <c r="G107" s="46"/>
      <c r="H107" s="46"/>
      <c r="I107" s="46"/>
      <c r="J107" s="106"/>
      <c r="K107" s="46"/>
      <c r="L107" s="99"/>
    </row>
    <row r="108" spans="1:12" s="3" customFormat="1" hidden="1" x14ac:dyDescent="0.2">
      <c r="A108" s="114">
        <v>98</v>
      </c>
      <c r="B108" s="38" t="s">
        <v>141</v>
      </c>
      <c r="C108" s="6"/>
      <c r="D108" s="242"/>
      <c r="E108" s="46"/>
      <c r="F108" s="46"/>
      <c r="G108" s="46"/>
      <c r="H108" s="46"/>
      <c r="I108" s="46"/>
      <c r="J108" s="106"/>
      <c r="K108" s="46"/>
      <c r="L108" s="99"/>
    </row>
    <row r="109" spans="1:12" s="3" customFormat="1" hidden="1" x14ac:dyDescent="0.2">
      <c r="A109" s="66">
        <v>99</v>
      </c>
      <c r="B109" s="38" t="s">
        <v>197</v>
      </c>
      <c r="C109" s="6"/>
      <c r="D109" s="242"/>
      <c r="E109" s="46"/>
      <c r="F109" s="46"/>
      <c r="G109" s="46"/>
      <c r="H109" s="46"/>
      <c r="I109" s="46"/>
      <c r="J109" s="98"/>
      <c r="K109" s="46"/>
      <c r="L109" s="99"/>
    </row>
    <row r="110" spans="1:12" s="3" customFormat="1" ht="25.5" hidden="1" x14ac:dyDescent="0.2">
      <c r="A110" s="114">
        <v>100</v>
      </c>
      <c r="B110" s="25" t="s">
        <v>107</v>
      </c>
      <c r="C110" s="86" t="s">
        <v>108</v>
      </c>
      <c r="D110" s="248"/>
      <c r="E110" s="46">
        <f>E111+E114</f>
        <v>0</v>
      </c>
      <c r="F110" s="46">
        <f>F111+F114</f>
        <v>0</v>
      </c>
      <c r="G110" s="46">
        <f>G111+G114</f>
        <v>0</v>
      </c>
      <c r="H110" s="46">
        <f>H111+H114</f>
        <v>0</v>
      </c>
      <c r="I110" s="46">
        <f>I111+I114</f>
        <v>0</v>
      </c>
      <c r="J110" s="98"/>
      <c r="K110" s="46"/>
      <c r="L110" s="99"/>
    </row>
    <row r="111" spans="1:12" s="3" customFormat="1" hidden="1" x14ac:dyDescent="0.2">
      <c r="A111" s="66">
        <v>101</v>
      </c>
      <c r="B111" s="3" t="s">
        <v>264</v>
      </c>
      <c r="C111" s="8" t="s">
        <v>110</v>
      </c>
      <c r="D111" s="244"/>
      <c r="E111" s="46"/>
      <c r="F111" s="46"/>
      <c r="G111" s="46"/>
      <c r="H111" s="46"/>
      <c r="I111" s="46"/>
      <c r="J111" s="106"/>
      <c r="K111" s="46"/>
      <c r="L111" s="99"/>
    </row>
    <row r="112" spans="1:12" s="3" customFormat="1" hidden="1" x14ac:dyDescent="0.2">
      <c r="A112" s="114">
        <v>102</v>
      </c>
      <c r="B112" s="26" t="s">
        <v>270</v>
      </c>
      <c r="C112" s="8"/>
      <c r="D112" s="244"/>
      <c r="E112" s="46"/>
      <c r="F112" s="46"/>
      <c r="G112" s="46"/>
      <c r="H112" s="46"/>
      <c r="I112" s="46"/>
      <c r="J112" s="106"/>
      <c r="K112" s="46"/>
      <c r="L112" s="99"/>
    </row>
    <row r="113" spans="1:12" s="3" customFormat="1" hidden="1" x14ac:dyDescent="0.2">
      <c r="A113" s="66">
        <v>103</v>
      </c>
      <c r="B113" s="26" t="s">
        <v>271</v>
      </c>
      <c r="C113" s="8"/>
      <c r="D113" s="244"/>
      <c r="E113" s="46"/>
      <c r="F113" s="46"/>
      <c r="G113" s="46"/>
      <c r="H113" s="46"/>
      <c r="I113" s="46"/>
      <c r="J113" s="106"/>
      <c r="K113" s="46"/>
      <c r="L113" s="99"/>
    </row>
    <row r="114" spans="1:12" s="3" customFormat="1" hidden="1" x14ac:dyDescent="0.2">
      <c r="A114" s="114">
        <v>104</v>
      </c>
      <c r="B114" s="26" t="s">
        <v>172</v>
      </c>
      <c r="C114" s="8" t="s">
        <v>173</v>
      </c>
      <c r="D114" s="244"/>
      <c r="E114" s="46"/>
      <c r="F114" s="46"/>
      <c r="G114" s="46"/>
      <c r="H114" s="46"/>
      <c r="I114" s="46"/>
      <c r="J114" s="106"/>
      <c r="K114" s="46"/>
      <c r="L114" s="99"/>
    </row>
    <row r="115" spans="1:12" s="3" customFormat="1" ht="25.5" hidden="1" x14ac:dyDescent="0.2">
      <c r="A115" s="66">
        <v>105</v>
      </c>
      <c r="B115" s="23" t="s">
        <v>215</v>
      </c>
      <c r="C115" s="274" t="s">
        <v>214</v>
      </c>
      <c r="D115" s="244"/>
      <c r="E115" s="46"/>
      <c r="F115" s="46"/>
      <c r="G115" s="46"/>
      <c r="H115" s="46"/>
      <c r="I115" s="46"/>
      <c r="J115" s="98"/>
      <c r="K115" s="46"/>
      <c r="L115" s="99"/>
    </row>
    <row r="116" spans="1:12" s="14" customFormat="1" hidden="1" x14ac:dyDescent="0.2">
      <c r="A116" s="114">
        <v>106</v>
      </c>
      <c r="B116" s="44" t="s">
        <v>367</v>
      </c>
      <c r="C116" s="41"/>
      <c r="D116" s="250"/>
      <c r="E116" s="46">
        <f>E130+E120+E126</f>
        <v>0</v>
      </c>
      <c r="F116" s="46">
        <f>F130+F120+F126</f>
        <v>0</v>
      </c>
      <c r="G116" s="46">
        <f>G130+G120+G126</f>
        <v>0</v>
      </c>
      <c r="H116" s="46">
        <f>H130+H120+H126</f>
        <v>0</v>
      </c>
      <c r="I116" s="46">
        <f>I130+I120+I126</f>
        <v>0</v>
      </c>
      <c r="J116" s="98"/>
      <c r="K116" s="46"/>
      <c r="L116" s="99"/>
    </row>
    <row r="117" spans="1:12" s="3" customFormat="1" ht="25.5" hidden="1" x14ac:dyDescent="0.2">
      <c r="A117" s="66">
        <v>107</v>
      </c>
      <c r="B117" s="25" t="s">
        <v>112</v>
      </c>
      <c r="C117" s="43" t="s">
        <v>137</v>
      </c>
      <c r="D117" s="251"/>
      <c r="E117" s="46"/>
      <c r="F117" s="46"/>
      <c r="G117" s="46"/>
      <c r="H117" s="46"/>
      <c r="I117" s="46"/>
      <c r="J117" s="106"/>
      <c r="K117" s="46"/>
      <c r="L117" s="99"/>
    </row>
    <row r="118" spans="1:12" s="3" customFormat="1" hidden="1" x14ac:dyDescent="0.2">
      <c r="A118" s="114">
        <v>108</v>
      </c>
      <c r="B118" s="30" t="s">
        <v>113</v>
      </c>
      <c r="C118" s="8" t="s">
        <v>114</v>
      </c>
      <c r="D118" s="244"/>
      <c r="E118" s="46"/>
      <c r="F118" s="46"/>
      <c r="G118" s="46"/>
      <c r="H118" s="46"/>
      <c r="I118" s="46"/>
      <c r="J118" s="106"/>
      <c r="K118" s="46"/>
      <c r="L118" s="99"/>
    </row>
    <row r="119" spans="1:12" s="15" customFormat="1" hidden="1" x14ac:dyDescent="0.2">
      <c r="A119" s="66">
        <v>109</v>
      </c>
      <c r="B119" s="39" t="s">
        <v>115</v>
      </c>
      <c r="C119" s="6" t="s">
        <v>116</v>
      </c>
      <c r="D119" s="242"/>
      <c r="E119" s="46"/>
      <c r="F119" s="46"/>
      <c r="G119" s="46"/>
      <c r="H119" s="46"/>
      <c r="I119" s="46"/>
      <c r="J119" s="106"/>
      <c r="K119" s="46"/>
      <c r="L119" s="99"/>
    </row>
    <row r="120" spans="1:12" s="15" customFormat="1" hidden="1" x14ac:dyDescent="0.2">
      <c r="A120" s="114">
        <v>110</v>
      </c>
      <c r="B120" s="39" t="s">
        <v>272</v>
      </c>
      <c r="C120" s="8" t="s">
        <v>273</v>
      </c>
      <c r="D120" s="242"/>
      <c r="E120" s="46"/>
      <c r="F120" s="46"/>
      <c r="G120" s="46"/>
      <c r="H120" s="46"/>
      <c r="I120" s="46"/>
      <c r="J120" s="98"/>
      <c r="K120" s="46"/>
      <c r="L120" s="99"/>
    </row>
    <row r="121" spans="1:12" s="15" customFormat="1" hidden="1" x14ac:dyDescent="0.2">
      <c r="A121" s="66">
        <v>111</v>
      </c>
      <c r="B121" s="39" t="s">
        <v>274</v>
      </c>
      <c r="C121" s="480" t="s">
        <v>275</v>
      </c>
      <c r="D121" s="242"/>
      <c r="E121" s="46"/>
      <c r="F121" s="46"/>
      <c r="G121" s="46"/>
      <c r="H121" s="46"/>
      <c r="I121" s="46"/>
      <c r="J121" s="98"/>
      <c r="K121" s="46"/>
      <c r="L121" s="99"/>
    </row>
    <row r="122" spans="1:12" s="15" customFormat="1" hidden="1" x14ac:dyDescent="0.2">
      <c r="A122" s="114">
        <v>112</v>
      </c>
      <c r="B122" s="39" t="s">
        <v>276</v>
      </c>
      <c r="C122" s="127" t="s">
        <v>277</v>
      </c>
      <c r="D122" s="242"/>
      <c r="E122" s="46"/>
      <c r="F122" s="46"/>
      <c r="G122" s="46"/>
      <c r="H122" s="46"/>
      <c r="I122" s="46"/>
      <c r="J122" s="98"/>
      <c r="K122" s="46"/>
      <c r="L122" s="99"/>
    </row>
    <row r="123" spans="1:12" s="15" customFormat="1" hidden="1" x14ac:dyDescent="0.2">
      <c r="A123" s="66">
        <v>113</v>
      </c>
      <c r="B123" s="39" t="s">
        <v>303</v>
      </c>
      <c r="C123" s="480" t="s">
        <v>304</v>
      </c>
      <c r="D123" s="242"/>
      <c r="E123" s="46"/>
      <c r="F123" s="46"/>
      <c r="G123" s="46"/>
      <c r="H123" s="46"/>
      <c r="I123" s="46"/>
      <c r="J123" s="98"/>
      <c r="K123" s="46"/>
      <c r="L123" s="99"/>
    </row>
    <row r="124" spans="1:12" s="15" customFormat="1" hidden="1" x14ac:dyDescent="0.2">
      <c r="A124" s="114">
        <v>114</v>
      </c>
      <c r="B124" s="39" t="s">
        <v>305</v>
      </c>
      <c r="C124" s="127" t="s">
        <v>300</v>
      </c>
      <c r="D124" s="242"/>
      <c r="E124" s="46"/>
      <c r="F124" s="46"/>
      <c r="G124" s="46"/>
      <c r="H124" s="46"/>
      <c r="I124" s="46"/>
      <c r="J124" s="98"/>
      <c r="K124" s="46"/>
      <c r="L124" s="99"/>
    </row>
    <row r="125" spans="1:12" s="15" customFormat="1" hidden="1" x14ac:dyDescent="0.2">
      <c r="A125" s="66">
        <v>115</v>
      </c>
      <c r="B125" s="39" t="s">
        <v>276</v>
      </c>
      <c r="C125" s="127" t="s">
        <v>299</v>
      </c>
      <c r="D125" s="242"/>
      <c r="E125" s="46"/>
      <c r="F125" s="46"/>
      <c r="G125" s="46"/>
      <c r="H125" s="46"/>
      <c r="I125" s="46"/>
      <c r="J125" s="98"/>
      <c r="K125" s="46"/>
      <c r="L125" s="99"/>
    </row>
    <row r="126" spans="1:12" s="15" customFormat="1" ht="26.45" hidden="1" customHeight="1" x14ac:dyDescent="0.2">
      <c r="A126" s="66">
        <v>116</v>
      </c>
      <c r="B126" s="879" t="s">
        <v>359</v>
      </c>
      <c r="C126" s="480" t="s">
        <v>361</v>
      </c>
      <c r="D126" s="242"/>
      <c r="E126" s="138">
        <f>E127+E128+E129</f>
        <v>0</v>
      </c>
      <c r="F126" s="46">
        <f>F127+F128+F129</f>
        <v>0</v>
      </c>
      <c r="G126" s="46">
        <f>G127+G128+G129</f>
        <v>0</v>
      </c>
      <c r="H126" s="46">
        <f>H127+H128+H129</f>
        <v>0</v>
      </c>
      <c r="I126" s="46">
        <f>I127+I128+I129</f>
        <v>0</v>
      </c>
      <c r="J126" s="98"/>
      <c r="K126" s="46"/>
      <c r="L126" s="99"/>
    </row>
    <row r="127" spans="1:12" s="15" customFormat="1" hidden="1" x14ac:dyDescent="0.2">
      <c r="A127" s="114">
        <v>117</v>
      </c>
      <c r="B127" s="878" t="s">
        <v>360</v>
      </c>
      <c r="C127" s="127" t="s">
        <v>364</v>
      </c>
      <c r="D127" s="242"/>
      <c r="E127" s="138">
        <f>F127+G127+H127+I127</f>
        <v>0</v>
      </c>
      <c r="F127" s="46"/>
      <c r="G127" s="46">
        <v>0</v>
      </c>
      <c r="H127" s="46"/>
      <c r="I127" s="46"/>
      <c r="J127" s="98"/>
      <c r="K127" s="46"/>
      <c r="L127" s="99"/>
    </row>
    <row r="128" spans="1:12" s="15" customFormat="1" hidden="1" x14ac:dyDescent="0.2">
      <c r="A128" s="66">
        <v>118</v>
      </c>
      <c r="B128" s="39" t="s">
        <v>362</v>
      </c>
      <c r="C128" s="127" t="s">
        <v>365</v>
      </c>
      <c r="D128" s="242"/>
      <c r="E128" s="138">
        <f>F128+G128+H128+I128</f>
        <v>0</v>
      </c>
      <c r="F128" s="46"/>
      <c r="G128" s="46"/>
      <c r="H128" s="46"/>
      <c r="I128" s="46"/>
      <c r="J128" s="98"/>
      <c r="K128" s="46"/>
      <c r="L128" s="99"/>
    </row>
    <row r="129" spans="1:14" s="15" customFormat="1" hidden="1" x14ac:dyDescent="0.2">
      <c r="A129" s="114">
        <v>119</v>
      </c>
      <c r="B129" s="878" t="s">
        <v>363</v>
      </c>
      <c r="C129" s="127" t="s">
        <v>366</v>
      </c>
      <c r="D129" s="242"/>
      <c r="E129" s="138">
        <f>F129+G129+H129+I129</f>
        <v>0</v>
      </c>
      <c r="F129" s="46"/>
      <c r="G129" s="46"/>
      <c r="H129" s="46"/>
      <c r="I129" s="46"/>
      <c r="J129" s="98"/>
      <c r="K129" s="46"/>
      <c r="L129" s="99"/>
    </row>
    <row r="130" spans="1:14" s="3" customFormat="1" hidden="1" x14ac:dyDescent="0.2">
      <c r="A130" s="114">
        <v>116</v>
      </c>
      <c r="B130" s="40" t="s">
        <v>117</v>
      </c>
      <c r="C130" s="8" t="s">
        <v>118</v>
      </c>
      <c r="D130" s="244"/>
      <c r="E130" s="138">
        <f t="shared" ref="E130:I131" si="1">E131</f>
        <v>0</v>
      </c>
      <c r="F130" s="46">
        <f t="shared" si="1"/>
        <v>0</v>
      </c>
      <c r="G130" s="46">
        <f t="shared" si="1"/>
        <v>0</v>
      </c>
      <c r="H130" s="46">
        <f t="shared" si="1"/>
        <v>0</v>
      </c>
      <c r="I130" s="46">
        <f t="shared" si="1"/>
        <v>0</v>
      </c>
      <c r="J130" s="98"/>
      <c r="K130" s="46"/>
      <c r="L130" s="99"/>
    </row>
    <row r="131" spans="1:14" s="3" customFormat="1" hidden="1" x14ac:dyDescent="0.2">
      <c r="A131" s="66">
        <v>117</v>
      </c>
      <c r="B131" s="30" t="s">
        <v>368</v>
      </c>
      <c r="C131" s="4">
        <v>71</v>
      </c>
      <c r="D131" s="241"/>
      <c r="E131" s="138">
        <f t="shared" si="1"/>
        <v>0</v>
      </c>
      <c r="F131" s="46">
        <f t="shared" si="1"/>
        <v>0</v>
      </c>
      <c r="G131" s="46">
        <f t="shared" si="1"/>
        <v>0</v>
      </c>
      <c r="H131" s="46">
        <f t="shared" si="1"/>
        <v>0</v>
      </c>
      <c r="I131" s="46">
        <f t="shared" si="1"/>
        <v>0</v>
      </c>
      <c r="J131" s="98"/>
      <c r="K131" s="46"/>
      <c r="L131" s="99"/>
    </row>
    <row r="132" spans="1:14" s="3" customFormat="1" hidden="1" x14ac:dyDescent="0.2">
      <c r="A132" s="114">
        <v>118</v>
      </c>
      <c r="B132" s="30" t="s">
        <v>120</v>
      </c>
      <c r="C132" s="4" t="s">
        <v>121</v>
      </c>
      <c r="D132" s="241"/>
      <c r="E132" s="138">
        <f>E133+E134+E136+E137</f>
        <v>0</v>
      </c>
      <c r="F132" s="46">
        <f>F133+F134+F136+F137</f>
        <v>0</v>
      </c>
      <c r="G132" s="46">
        <f>G133+G134+G136+G137</f>
        <v>0</v>
      </c>
      <c r="H132" s="46">
        <f>H133+H134+H136+H137</f>
        <v>0</v>
      </c>
      <c r="I132" s="46">
        <f>I133+I134+I136+I137</f>
        <v>0</v>
      </c>
      <c r="J132" s="98"/>
      <c r="K132" s="46"/>
      <c r="L132" s="99"/>
    </row>
    <row r="133" spans="1:14" s="3" customFormat="1" hidden="1" x14ac:dyDescent="0.2">
      <c r="A133" s="66">
        <v>119</v>
      </c>
      <c r="B133" s="32" t="s">
        <v>122</v>
      </c>
      <c r="C133" s="9" t="s">
        <v>123</v>
      </c>
      <c r="D133" s="252"/>
      <c r="E133" s="138"/>
      <c r="F133" s="46"/>
      <c r="G133" s="46"/>
      <c r="H133" s="46"/>
      <c r="I133" s="46"/>
      <c r="J133" s="106"/>
      <c r="K133" s="46"/>
      <c r="L133" s="99"/>
    </row>
    <row r="134" spans="1:14" s="3" customFormat="1" hidden="1" x14ac:dyDescent="0.2">
      <c r="A134" s="114">
        <v>120</v>
      </c>
      <c r="B134" s="34" t="s">
        <v>124</v>
      </c>
      <c r="C134" s="9" t="s">
        <v>125</v>
      </c>
      <c r="D134" s="252"/>
      <c r="E134" s="46"/>
      <c r="F134" s="46"/>
      <c r="G134" s="46"/>
      <c r="H134" s="46"/>
      <c r="I134" s="46"/>
      <c r="J134" s="106"/>
      <c r="K134" s="46"/>
      <c r="L134" s="99"/>
    </row>
    <row r="135" spans="1:14" s="3" customFormat="1" hidden="1" x14ac:dyDescent="0.2">
      <c r="A135" s="66">
        <v>121</v>
      </c>
      <c r="B135" s="34" t="s">
        <v>223</v>
      </c>
      <c r="C135" s="301" t="s">
        <v>125</v>
      </c>
      <c r="D135" s="252"/>
      <c r="E135" s="46"/>
      <c r="F135" s="46"/>
      <c r="G135" s="46"/>
      <c r="H135" s="46"/>
      <c r="I135" s="46"/>
      <c r="J135" s="106"/>
      <c r="K135" s="46"/>
      <c r="L135" s="99"/>
    </row>
    <row r="136" spans="1:14" s="3" customFormat="1" hidden="1" x14ac:dyDescent="0.2">
      <c r="A136" s="114">
        <v>122</v>
      </c>
      <c r="B136" s="31" t="s">
        <v>126</v>
      </c>
      <c r="C136" s="9" t="s">
        <v>127</v>
      </c>
      <c r="D136" s="252"/>
      <c r="E136" s="46"/>
      <c r="F136" s="46"/>
      <c r="G136" s="46"/>
      <c r="H136" s="46"/>
      <c r="I136" s="46"/>
      <c r="J136" s="106"/>
      <c r="K136" s="46"/>
      <c r="L136" s="99"/>
    </row>
    <row r="137" spans="1:14" s="3" customFormat="1" ht="13.5" hidden="1" thickBot="1" x14ac:dyDescent="0.25">
      <c r="A137" s="66">
        <v>123</v>
      </c>
      <c r="B137" s="80" t="s">
        <v>128</v>
      </c>
      <c r="C137" s="81" t="s">
        <v>129</v>
      </c>
      <c r="D137" s="81"/>
      <c r="E137" s="91"/>
      <c r="F137" s="91"/>
      <c r="G137" s="91"/>
      <c r="H137" s="91"/>
      <c r="I137" s="91"/>
      <c r="J137" s="107"/>
      <c r="K137" s="91"/>
      <c r="L137" s="108"/>
    </row>
    <row r="138" spans="1:14" x14ac:dyDescent="0.2">
      <c r="E138" s="10"/>
      <c r="F138" s="10"/>
      <c r="G138" s="10"/>
      <c r="H138" s="10"/>
      <c r="I138" s="10"/>
      <c r="J138" s="10"/>
      <c r="K138" s="10"/>
      <c r="L138" s="10"/>
    </row>
    <row r="139" spans="1:14" s="3" customFormat="1" x14ac:dyDescent="0.2">
      <c r="B139" s="11" t="s">
        <v>146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1:14" s="3" customFormat="1" ht="12.75" customHeight="1" x14ac:dyDescent="0.2">
      <c r="B140" s="11" t="s">
        <v>130</v>
      </c>
      <c r="C140" s="88" t="s">
        <v>161</v>
      </c>
      <c r="D140" s="88"/>
      <c r="F140" s="12" t="s">
        <v>131</v>
      </c>
      <c r="H140" s="228"/>
      <c r="I140" s="12" t="s">
        <v>290</v>
      </c>
      <c r="M140" s="18"/>
      <c r="N140" s="18"/>
    </row>
    <row r="141" spans="1:14" s="3" customFormat="1" ht="12.75" customHeight="1" x14ac:dyDescent="0.2">
      <c r="B141" s="16" t="s">
        <v>132</v>
      </c>
      <c r="C141" s="228" t="s">
        <v>145</v>
      </c>
      <c r="D141" s="228"/>
      <c r="E141" s="228"/>
      <c r="F141" s="12" t="s">
        <v>293</v>
      </c>
      <c r="H141" s="89"/>
      <c r="I141" s="1008" t="s">
        <v>292</v>
      </c>
      <c r="J141" s="1008"/>
      <c r="K141" s="1008"/>
      <c r="L141" s="1008"/>
      <c r="M141" s="89"/>
      <c r="N141" s="18"/>
    </row>
    <row r="142" spans="1:14" ht="12.75" customHeight="1" x14ac:dyDescent="0.2">
      <c r="I142" s="12" t="s">
        <v>291</v>
      </c>
      <c r="J142" s="3"/>
      <c r="K142" s="3"/>
      <c r="L142" s="3"/>
    </row>
    <row r="146" spans="7:7" ht="12.75" customHeight="1" x14ac:dyDescent="0.2">
      <c r="G146" s="271"/>
    </row>
  </sheetData>
  <sheetProtection selectLockedCells="1" selectUnlockedCells="1"/>
  <mergeCells count="12">
    <mergeCell ref="J9:L9"/>
    <mergeCell ref="I141:L141"/>
    <mergeCell ref="B5:L5"/>
    <mergeCell ref="B6:L6"/>
    <mergeCell ref="A8:B8"/>
    <mergeCell ref="A9:A10"/>
    <mergeCell ref="B9:B10"/>
    <mergeCell ref="C9:C10"/>
    <mergeCell ref="B7:H7"/>
    <mergeCell ref="D9:D10"/>
    <mergeCell ref="F9:I9"/>
    <mergeCell ref="E9:E10"/>
  </mergeCells>
  <printOptions horizontalCentered="1"/>
  <pageMargins left="0.11811023622047245" right="0.19685039370078741" top="0.39370078740157483" bottom="0.31496062992125984" header="0.51181102362204722" footer="0.51181102362204722"/>
  <pageSetup scale="95" firstPageNumber="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1"/>
  <sheetViews>
    <sheetView zoomScaleNormal="100" workbookViewId="0">
      <selection activeCell="A137" sqref="A78:IV137"/>
    </sheetView>
  </sheetViews>
  <sheetFormatPr defaultRowHeight="12.75" x14ac:dyDescent="0.2"/>
  <cols>
    <col min="1" max="1" width="4.5703125" style="45" customWidth="1"/>
    <col min="2" max="2" width="54.42578125" style="54" customWidth="1"/>
    <col min="3" max="3" width="8.85546875" style="45" customWidth="1"/>
    <col min="4" max="4" width="8.5703125" style="45" customWidth="1"/>
    <col min="5" max="5" width="9.28515625" style="45" customWidth="1"/>
    <col min="6" max="6" width="8" style="45" customWidth="1"/>
    <col min="7" max="7" width="7.28515625" style="45" customWidth="1"/>
    <col min="8" max="8" width="7.5703125" style="45" customWidth="1"/>
    <col min="9" max="9" width="7.85546875" style="45" customWidth="1"/>
    <col min="10" max="11" width="7.140625" style="45" customWidth="1"/>
    <col min="12" max="12" width="7" style="45" bestFit="1" customWidth="1"/>
    <col min="13" max="16384" width="9.140625" style="45"/>
  </cols>
  <sheetData>
    <row r="1" spans="1:13" ht="12.75" customHeight="1" x14ac:dyDescent="0.2">
      <c r="B1" s="48" t="s">
        <v>154</v>
      </c>
      <c r="C1" s="48"/>
      <c r="D1" s="48"/>
      <c r="E1" s="48"/>
      <c r="F1" s="48"/>
      <c r="G1" s="48"/>
      <c r="H1" s="48"/>
      <c r="I1" s="3"/>
      <c r="J1" s="3"/>
      <c r="K1" s="3"/>
      <c r="L1" s="3"/>
    </row>
    <row r="2" spans="1:13" ht="12.75" customHeight="1" x14ac:dyDescent="0.2">
      <c r="B2" s="49" t="s">
        <v>210</v>
      </c>
      <c r="C2" s="48"/>
      <c r="D2" s="48"/>
      <c r="E2" s="48"/>
      <c r="F2" s="48"/>
      <c r="G2" s="48"/>
      <c r="H2" s="48"/>
      <c r="I2" s="3"/>
      <c r="J2" s="3"/>
      <c r="K2" s="3"/>
      <c r="L2" s="3"/>
    </row>
    <row r="3" spans="1:13" ht="12.75" customHeight="1" x14ac:dyDescent="0.2">
      <c r="B3" s="48" t="s">
        <v>138</v>
      </c>
      <c r="C3" s="48"/>
      <c r="D3" s="48"/>
      <c r="E3" s="48"/>
      <c r="F3" s="48"/>
      <c r="G3" s="48"/>
      <c r="H3" s="48"/>
      <c r="I3" s="3"/>
      <c r="J3" s="3"/>
      <c r="K3" s="3"/>
      <c r="L3" s="3"/>
    </row>
    <row r="4" spans="1:13" ht="12.75" customHeight="1" x14ac:dyDescent="0.2">
      <c r="B4" s="48"/>
      <c r="C4" s="48"/>
      <c r="D4" s="48"/>
      <c r="E4" s="48"/>
      <c r="F4" s="48"/>
      <c r="G4" s="48"/>
      <c r="H4" s="48"/>
      <c r="I4" s="3"/>
      <c r="J4" s="3"/>
      <c r="K4" s="3"/>
      <c r="L4" s="3"/>
    </row>
    <row r="5" spans="1:13" s="1" customFormat="1" ht="12.75" customHeight="1" x14ac:dyDescent="0.2">
      <c r="B5" s="1009" t="s">
        <v>294</v>
      </c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3"/>
    </row>
    <row r="6" spans="1:13" x14ac:dyDescent="0.2">
      <c r="B6" s="1011" t="s">
        <v>177</v>
      </c>
      <c r="C6" s="1010"/>
      <c r="D6" s="1010"/>
      <c r="E6" s="1010"/>
      <c r="F6" s="1010"/>
      <c r="G6" s="1010"/>
      <c r="H6" s="1010"/>
      <c r="I6" s="1010"/>
      <c r="J6" s="1010"/>
      <c r="K6" s="1010"/>
      <c r="L6" s="1010"/>
    </row>
    <row r="7" spans="1:13" x14ac:dyDescent="0.2">
      <c r="B7" s="1035" t="s">
        <v>212</v>
      </c>
      <c r="C7" s="1035"/>
      <c r="D7" s="1035"/>
      <c r="E7" s="1035"/>
      <c r="F7" s="1035"/>
      <c r="G7" s="1035"/>
      <c r="H7" s="51"/>
      <c r="I7" s="51"/>
      <c r="J7" s="51"/>
      <c r="K7" s="51"/>
      <c r="L7" s="51"/>
    </row>
    <row r="8" spans="1:13" ht="12.75" customHeight="1" thickBot="1" x14ac:dyDescent="0.25">
      <c r="A8" s="1012"/>
      <c r="B8" s="1012"/>
      <c r="C8" s="52"/>
      <c r="D8" s="52"/>
      <c r="E8" s="52"/>
      <c r="F8" s="52"/>
      <c r="G8" s="52"/>
      <c r="H8" s="52"/>
      <c r="J8" s="53"/>
      <c r="K8" s="53" t="s">
        <v>0</v>
      </c>
    </row>
    <row r="9" spans="1:13" s="3" customFormat="1" ht="12.75" customHeight="1" x14ac:dyDescent="0.2">
      <c r="A9" s="1013" t="s">
        <v>153</v>
      </c>
      <c r="B9" s="1015" t="s">
        <v>152</v>
      </c>
      <c r="C9" s="1019" t="s">
        <v>1</v>
      </c>
      <c r="D9" s="1017" t="s">
        <v>328</v>
      </c>
      <c r="E9" s="1003" t="s">
        <v>333</v>
      </c>
      <c r="F9" s="1021" t="s">
        <v>329</v>
      </c>
      <c r="G9" s="1022"/>
      <c r="H9" s="1022"/>
      <c r="I9" s="1022"/>
      <c r="J9" s="1005" t="s">
        <v>151</v>
      </c>
      <c r="K9" s="1006"/>
      <c r="L9" s="1007"/>
    </row>
    <row r="10" spans="1:13" s="3" customFormat="1" ht="54" customHeight="1" thickBot="1" x14ac:dyDescent="0.25">
      <c r="A10" s="1014"/>
      <c r="B10" s="1016"/>
      <c r="C10" s="1020"/>
      <c r="D10" s="1018"/>
      <c r="E10" s="1004"/>
      <c r="F10" s="84" t="s">
        <v>147</v>
      </c>
      <c r="G10" s="84" t="s">
        <v>148</v>
      </c>
      <c r="H10" s="84" t="s">
        <v>149</v>
      </c>
      <c r="I10" s="109" t="s">
        <v>150</v>
      </c>
      <c r="J10" s="210">
        <v>2024</v>
      </c>
      <c r="K10" s="211">
        <v>2025</v>
      </c>
      <c r="L10" s="211">
        <v>2026</v>
      </c>
    </row>
    <row r="11" spans="1:13" s="3" customFormat="1" ht="27" customHeight="1" x14ac:dyDescent="0.2">
      <c r="A11" s="111" t="s">
        <v>134</v>
      </c>
      <c r="B11" s="112" t="s">
        <v>2</v>
      </c>
      <c r="C11" s="113"/>
      <c r="D11" s="313">
        <f>D12</f>
        <v>0</v>
      </c>
      <c r="E11" s="135">
        <f>E12+E116</f>
        <v>0</v>
      </c>
      <c r="F11" s="135">
        <f>F12+F116</f>
        <v>0</v>
      </c>
      <c r="G11" s="135">
        <f>G12+G116</f>
        <v>0</v>
      </c>
      <c r="H11" s="135">
        <f>H12+H116</f>
        <v>0</v>
      </c>
      <c r="I11" s="135">
        <f>I12+I116</f>
        <v>0</v>
      </c>
      <c r="J11" s="235">
        <f t="shared" ref="J11:L12" si="0">J12</f>
        <v>0</v>
      </c>
      <c r="K11" s="235">
        <f t="shared" si="0"/>
        <v>0</v>
      </c>
      <c r="L11" s="236">
        <f t="shared" si="0"/>
        <v>0</v>
      </c>
    </row>
    <row r="12" spans="1:13" s="3" customFormat="1" ht="22.5" customHeight="1" x14ac:dyDescent="0.2">
      <c r="A12" s="114">
        <v>2</v>
      </c>
      <c r="B12" s="59" t="s">
        <v>3</v>
      </c>
      <c r="C12" s="60"/>
      <c r="D12" s="136">
        <f>D13</f>
        <v>0</v>
      </c>
      <c r="E12" s="136">
        <f>E13</f>
        <v>0</v>
      </c>
      <c r="F12" s="136">
        <f>F13</f>
        <v>0</v>
      </c>
      <c r="G12" s="136">
        <f>G13</f>
        <v>0</v>
      </c>
      <c r="H12" s="136">
        <f>H13</f>
        <v>0</v>
      </c>
      <c r="I12" s="137">
        <f>I13</f>
        <v>0</v>
      </c>
      <c r="J12" s="220">
        <f t="shared" si="0"/>
        <v>0</v>
      </c>
      <c r="K12" s="220">
        <f t="shared" si="0"/>
        <v>0</v>
      </c>
      <c r="L12" s="371">
        <f t="shared" si="0"/>
        <v>0</v>
      </c>
    </row>
    <row r="13" spans="1:13" s="3" customFormat="1" x14ac:dyDescent="0.2">
      <c r="A13" s="66">
        <v>3</v>
      </c>
      <c r="B13" s="28" t="s">
        <v>4</v>
      </c>
      <c r="C13" s="4" t="s">
        <v>5</v>
      </c>
      <c r="D13" s="314">
        <f>D33</f>
        <v>0</v>
      </c>
      <c r="E13" s="138">
        <f>E14+E33+E91+E110</f>
        <v>0</v>
      </c>
      <c r="F13" s="138">
        <f>F14+F33+F91+F110</f>
        <v>0</v>
      </c>
      <c r="G13" s="138">
        <f>G14+G33+G91+G110</f>
        <v>0</v>
      </c>
      <c r="H13" s="138">
        <f>H14+H33+H91+H110</f>
        <v>0</v>
      </c>
      <c r="I13" s="138">
        <f>I14+I33+I91+I110</f>
        <v>0</v>
      </c>
      <c r="J13" s="235">
        <f>J33</f>
        <v>0</v>
      </c>
      <c r="K13" s="235">
        <f>K33</f>
        <v>0</v>
      </c>
      <c r="L13" s="236">
        <f>L33</f>
        <v>0</v>
      </c>
    </row>
    <row r="14" spans="1:13" s="3" customFormat="1" hidden="1" x14ac:dyDescent="0.2">
      <c r="A14" s="114">
        <v>4</v>
      </c>
      <c r="B14" s="29" t="s">
        <v>6</v>
      </c>
      <c r="C14" s="13" t="s">
        <v>7</v>
      </c>
      <c r="D14" s="314">
        <v>0</v>
      </c>
      <c r="E14" s="138">
        <f>E15+E20+E25</f>
        <v>0</v>
      </c>
      <c r="F14" s="138">
        <f>F15+F20+F25</f>
        <v>0</v>
      </c>
      <c r="G14" s="138">
        <f>G15+G20+G25</f>
        <v>0</v>
      </c>
      <c r="H14" s="138">
        <f>H15+H20+H25</f>
        <v>0</v>
      </c>
      <c r="I14" s="138">
        <f>I15+I20+I25</f>
        <v>0</v>
      </c>
      <c r="J14" s="235"/>
      <c r="K14" s="235"/>
      <c r="L14" s="236"/>
    </row>
    <row r="15" spans="1:13" s="3" customFormat="1" hidden="1" x14ac:dyDescent="0.2">
      <c r="A15" s="66">
        <v>5</v>
      </c>
      <c r="B15" s="30" t="s">
        <v>8</v>
      </c>
      <c r="C15" s="13" t="s">
        <v>9</v>
      </c>
      <c r="D15" s="314">
        <v>0</v>
      </c>
      <c r="E15" s="138">
        <f>E16+E17+E18+E19+E20+E21</f>
        <v>0</v>
      </c>
      <c r="F15" s="138">
        <f>F16+F17+F18+F19+F20+F21</f>
        <v>0</v>
      </c>
      <c r="G15" s="138">
        <f>G16+G17+G18+G19+G20+G21</f>
        <v>0</v>
      </c>
      <c r="H15" s="138">
        <f>H16+H17+H18+H19+H20+H21</f>
        <v>0</v>
      </c>
      <c r="I15" s="138">
        <f>I16+I17+I18+I19+I20+I21</f>
        <v>0</v>
      </c>
      <c r="J15" s="235"/>
      <c r="K15" s="235"/>
      <c r="L15" s="236"/>
    </row>
    <row r="16" spans="1:13" s="3" customFormat="1" hidden="1" x14ac:dyDescent="0.2">
      <c r="A16" s="66">
        <v>6</v>
      </c>
      <c r="B16" s="31" t="s">
        <v>10</v>
      </c>
      <c r="C16" s="6" t="s">
        <v>11</v>
      </c>
      <c r="D16" s="312"/>
      <c r="E16" s="139"/>
      <c r="F16" s="139"/>
      <c r="G16" s="139"/>
      <c r="H16" s="139"/>
      <c r="I16" s="139"/>
      <c r="J16" s="232"/>
      <c r="K16" s="232"/>
      <c r="L16" s="233"/>
    </row>
    <row r="17" spans="1:15" s="3" customFormat="1" hidden="1" x14ac:dyDescent="0.2">
      <c r="A17" s="114">
        <v>7</v>
      </c>
      <c r="B17" s="31" t="s">
        <v>12</v>
      </c>
      <c r="C17" s="6" t="s">
        <v>13</v>
      </c>
      <c r="D17" s="312"/>
      <c r="E17" s="139"/>
      <c r="F17" s="139"/>
      <c r="G17" s="139"/>
      <c r="H17" s="139"/>
      <c r="I17" s="139"/>
      <c r="J17" s="232"/>
      <c r="K17" s="232"/>
      <c r="L17" s="233"/>
      <c r="O17" s="83"/>
    </row>
    <row r="18" spans="1:15" s="3" customFormat="1" hidden="1" x14ac:dyDescent="0.2">
      <c r="A18" s="66">
        <v>8</v>
      </c>
      <c r="B18" s="31" t="s">
        <v>194</v>
      </c>
      <c r="C18" s="127" t="s">
        <v>193</v>
      </c>
      <c r="D18" s="315"/>
      <c r="E18" s="139"/>
      <c r="F18" s="139"/>
      <c r="G18" s="139"/>
      <c r="H18" s="139"/>
      <c r="I18" s="139"/>
      <c r="J18" s="232"/>
      <c r="K18" s="232"/>
      <c r="L18" s="233"/>
      <c r="O18" s="83"/>
    </row>
    <row r="19" spans="1:15" s="3" customFormat="1" hidden="1" x14ac:dyDescent="0.2">
      <c r="A19" s="66">
        <v>9</v>
      </c>
      <c r="B19" s="3" t="s">
        <v>195</v>
      </c>
      <c r="C19" s="128" t="s">
        <v>196</v>
      </c>
      <c r="D19" s="316"/>
      <c r="E19" s="139"/>
      <c r="F19" s="139"/>
      <c r="G19" s="139"/>
      <c r="H19" s="139"/>
      <c r="I19" s="139"/>
      <c r="J19" s="232"/>
      <c r="K19" s="232"/>
      <c r="L19" s="233"/>
      <c r="O19" s="83"/>
    </row>
    <row r="20" spans="1:15" s="3" customFormat="1" hidden="1" x14ac:dyDescent="0.2">
      <c r="A20" s="114">
        <v>10</v>
      </c>
      <c r="B20" s="31" t="s">
        <v>192</v>
      </c>
      <c r="C20" s="127" t="s">
        <v>191</v>
      </c>
      <c r="D20" s="315"/>
      <c r="E20" s="139">
        <f>E21</f>
        <v>0</v>
      </c>
      <c r="F20" s="139">
        <f>F21</f>
        <v>0</v>
      </c>
      <c r="G20" s="139">
        <f>G21</f>
        <v>0</v>
      </c>
      <c r="H20" s="139">
        <f>H21</f>
        <v>0</v>
      </c>
      <c r="I20" s="139">
        <f>I21</f>
        <v>0</v>
      </c>
      <c r="J20" s="232"/>
      <c r="K20" s="232"/>
      <c r="L20" s="233"/>
      <c r="O20" s="83"/>
    </row>
    <row r="21" spans="1:15" s="3" customFormat="1" hidden="1" x14ac:dyDescent="0.2">
      <c r="A21" s="66">
        <v>11</v>
      </c>
      <c r="B21" s="31" t="s">
        <v>162</v>
      </c>
      <c r="C21" s="6" t="s">
        <v>163</v>
      </c>
      <c r="D21" s="312"/>
      <c r="E21" s="139"/>
      <c r="F21" s="139"/>
      <c r="G21" s="139"/>
      <c r="H21" s="139"/>
      <c r="I21" s="139"/>
      <c r="J21" s="232"/>
      <c r="K21" s="232"/>
      <c r="L21" s="233"/>
      <c r="O21" s="83"/>
    </row>
    <row r="22" spans="1:15" s="3" customFormat="1" hidden="1" x14ac:dyDescent="0.2">
      <c r="A22" s="66">
        <v>12</v>
      </c>
      <c r="B22" s="31" t="s">
        <v>262</v>
      </c>
      <c r="C22" s="465" t="s">
        <v>217</v>
      </c>
      <c r="D22" s="312"/>
      <c r="E22" s="139"/>
      <c r="F22" s="139"/>
      <c r="G22" s="139"/>
      <c r="H22" s="139"/>
      <c r="I22" s="139"/>
      <c r="J22" s="232"/>
      <c r="K22" s="232"/>
      <c r="L22" s="233"/>
      <c r="O22" s="83"/>
    </row>
    <row r="23" spans="1:15" s="3" customFormat="1" hidden="1" x14ac:dyDescent="0.2">
      <c r="A23" s="114">
        <v>13</v>
      </c>
      <c r="B23" s="31" t="s">
        <v>204</v>
      </c>
      <c r="C23" s="206" t="s">
        <v>205</v>
      </c>
      <c r="D23" s="314">
        <v>0</v>
      </c>
      <c r="E23" s="139"/>
      <c r="F23" s="139"/>
      <c r="G23" s="139"/>
      <c r="H23" s="139"/>
      <c r="I23" s="139"/>
      <c r="J23" s="232"/>
      <c r="K23" s="232"/>
      <c r="L23" s="233"/>
      <c r="O23" s="83"/>
    </row>
    <row r="24" spans="1:15" s="3" customFormat="1" hidden="1" x14ac:dyDescent="0.2">
      <c r="A24" s="66">
        <v>14</v>
      </c>
      <c r="B24" s="31" t="s">
        <v>206</v>
      </c>
      <c r="C24" s="129" t="s">
        <v>207</v>
      </c>
      <c r="D24" s="312">
        <v>0</v>
      </c>
      <c r="E24" s="139"/>
      <c r="F24" s="139"/>
      <c r="G24" s="139"/>
      <c r="H24" s="139"/>
      <c r="I24" s="139"/>
      <c r="J24" s="232"/>
      <c r="K24" s="232"/>
      <c r="L24" s="233"/>
      <c r="O24" s="83"/>
    </row>
    <row r="25" spans="1:15" s="3" customFormat="1" hidden="1" x14ac:dyDescent="0.2">
      <c r="A25" s="66">
        <v>15</v>
      </c>
      <c r="B25" s="30" t="s">
        <v>14</v>
      </c>
      <c r="C25" s="8" t="s">
        <v>15</v>
      </c>
      <c r="D25" s="314">
        <v>0</v>
      </c>
      <c r="E25" s="138">
        <f>E26+E27+E28+E29+E30+E31+E32</f>
        <v>0</v>
      </c>
      <c r="F25" s="138">
        <f>F26+F27+F28+F29+F30+F31+F32</f>
        <v>0</v>
      </c>
      <c r="G25" s="138">
        <f>G26+G27+G28+G29+G30+G31+G32</f>
        <v>0</v>
      </c>
      <c r="H25" s="138">
        <f>H26+H27+H28+H29+H30+H31+H32</f>
        <v>0</v>
      </c>
      <c r="I25" s="138">
        <f>I26+I27+I28+I29+I30+I31+I32</f>
        <v>0</v>
      </c>
      <c r="J25" s="235"/>
      <c r="K25" s="235"/>
      <c r="L25" s="236"/>
    </row>
    <row r="26" spans="1:15" s="3" customFormat="1" hidden="1" x14ac:dyDescent="0.2">
      <c r="A26" s="114">
        <v>16</v>
      </c>
      <c r="B26" s="32" t="s">
        <v>16</v>
      </c>
      <c r="C26" s="6" t="s">
        <v>17</v>
      </c>
      <c r="D26" s="312"/>
      <c r="E26" s="139"/>
      <c r="F26" s="139"/>
      <c r="G26" s="139"/>
      <c r="H26" s="139"/>
      <c r="I26" s="139"/>
      <c r="J26" s="232"/>
      <c r="K26" s="232"/>
      <c r="L26" s="233"/>
    </row>
    <row r="27" spans="1:15" s="3" customFormat="1" hidden="1" x14ac:dyDescent="0.2">
      <c r="A27" s="66">
        <v>17</v>
      </c>
      <c r="B27" s="32" t="s">
        <v>18</v>
      </c>
      <c r="C27" s="6" t="s">
        <v>19</v>
      </c>
      <c r="D27" s="312"/>
      <c r="E27" s="139"/>
      <c r="F27" s="139"/>
      <c r="G27" s="139"/>
      <c r="H27" s="139"/>
      <c r="I27" s="139"/>
      <c r="J27" s="232"/>
      <c r="K27" s="232"/>
      <c r="L27" s="233"/>
    </row>
    <row r="28" spans="1:15" s="3" customFormat="1" hidden="1" x14ac:dyDescent="0.2">
      <c r="A28" s="66">
        <v>18</v>
      </c>
      <c r="B28" s="32" t="s">
        <v>20</v>
      </c>
      <c r="C28" s="6" t="s">
        <v>21</v>
      </c>
      <c r="D28" s="312"/>
      <c r="E28" s="139"/>
      <c r="F28" s="139"/>
      <c r="G28" s="139"/>
      <c r="H28" s="139"/>
      <c r="I28" s="139"/>
      <c r="J28" s="232"/>
      <c r="K28" s="232"/>
      <c r="L28" s="233"/>
    </row>
    <row r="29" spans="1:15" s="3" customFormat="1" ht="25.5" hidden="1" x14ac:dyDescent="0.2">
      <c r="A29" s="114">
        <v>19</v>
      </c>
      <c r="B29" s="33" t="s">
        <v>22</v>
      </c>
      <c r="C29" s="92" t="s">
        <v>23</v>
      </c>
      <c r="D29" s="312"/>
      <c r="E29" s="139"/>
      <c r="F29" s="139"/>
      <c r="G29" s="139"/>
      <c r="H29" s="139"/>
      <c r="I29" s="139"/>
      <c r="J29" s="232"/>
      <c r="K29" s="232"/>
      <c r="L29" s="233"/>
    </row>
    <row r="30" spans="1:15" s="3" customFormat="1" hidden="1" x14ac:dyDescent="0.2">
      <c r="A30" s="66">
        <v>20</v>
      </c>
      <c r="B30" s="32" t="s">
        <v>24</v>
      </c>
      <c r="C30" s="6" t="s">
        <v>25</v>
      </c>
      <c r="D30" s="312"/>
      <c r="E30" s="139"/>
      <c r="F30" s="139"/>
      <c r="G30" s="139"/>
      <c r="H30" s="139"/>
      <c r="I30" s="139"/>
      <c r="J30" s="232"/>
      <c r="K30" s="232"/>
      <c r="L30" s="233"/>
    </row>
    <row r="31" spans="1:15" s="3" customFormat="1" hidden="1" x14ac:dyDescent="0.2">
      <c r="A31" s="114">
        <v>21</v>
      </c>
      <c r="B31" s="32" t="s">
        <v>164</v>
      </c>
      <c r="C31" s="6" t="s">
        <v>165</v>
      </c>
      <c r="D31" s="312"/>
      <c r="E31" s="139"/>
      <c r="F31" s="139"/>
      <c r="G31" s="139"/>
      <c r="H31" s="139"/>
      <c r="I31" s="139"/>
      <c r="J31" s="232"/>
      <c r="K31" s="232"/>
      <c r="L31" s="233"/>
    </row>
    <row r="32" spans="1:15" s="3" customFormat="1" hidden="1" x14ac:dyDescent="0.2">
      <c r="A32" s="66">
        <v>22</v>
      </c>
      <c r="B32" s="32" t="s">
        <v>166</v>
      </c>
      <c r="C32" s="6" t="s">
        <v>167</v>
      </c>
      <c r="D32" s="312"/>
      <c r="E32" s="139"/>
      <c r="F32" s="139"/>
      <c r="G32" s="139"/>
      <c r="H32" s="139"/>
      <c r="I32" s="139"/>
      <c r="J32" s="232"/>
      <c r="K32" s="232"/>
      <c r="L32" s="233"/>
    </row>
    <row r="33" spans="1:12" s="3" customFormat="1" ht="25.5" x14ac:dyDescent="0.2">
      <c r="A33" s="66">
        <v>23</v>
      </c>
      <c r="B33" s="23" t="s">
        <v>135</v>
      </c>
      <c r="C33" s="42">
        <v>20</v>
      </c>
      <c r="D33" s="308">
        <f>D57+D77</f>
        <v>0</v>
      </c>
      <c r="E33" s="138">
        <f>E34+E56+E57+E58+E63+E68+E71+E72+E73+E74+E77</f>
        <v>0</v>
      </c>
      <c r="F33" s="138">
        <f>F34+F56+F57+F58+F63+F68+F71+F72+F73+F74+F77</f>
        <v>0</v>
      </c>
      <c r="G33" s="138">
        <f>G34+G56+G57+G58+G63+G68+G71+G72+G73+G74+G77</f>
        <v>0</v>
      </c>
      <c r="H33" s="138">
        <f>H34+H56+H57+H58+H63+H68+H71+H72+H73+H74+H77</f>
        <v>0</v>
      </c>
      <c r="I33" s="138">
        <f>I34+I56+I57+I58+I63+I68+I71+I72+I73+I74+I77</f>
        <v>0</v>
      </c>
      <c r="J33" s="235">
        <f>E33*103.7/100</f>
        <v>0</v>
      </c>
      <c r="K33" s="235">
        <f>J33*102.9/100</f>
        <v>0</v>
      </c>
      <c r="L33" s="236">
        <f>K33*102.6/100</f>
        <v>0</v>
      </c>
    </row>
    <row r="34" spans="1:12" s="3" customFormat="1" hidden="1" x14ac:dyDescent="0.2">
      <c r="A34" s="114">
        <v>24</v>
      </c>
      <c r="B34" s="29" t="s">
        <v>26</v>
      </c>
      <c r="C34" s="8" t="s">
        <v>27</v>
      </c>
      <c r="D34" s="314"/>
      <c r="E34" s="138">
        <f>E35+E39+E42+E43+E44+E45+E46+E49+E52</f>
        <v>0</v>
      </c>
      <c r="F34" s="138">
        <f>F35+F39+F42+F43+F44+F45+F46+F49+F52</f>
        <v>0</v>
      </c>
      <c r="G34" s="138">
        <f>G35+G39+G42+G43+G44+G45+G46+G49+G52</f>
        <v>0</v>
      </c>
      <c r="H34" s="138">
        <f>H35+H39+H42+H43+H44+H45+H46+H49+H52</f>
        <v>0</v>
      </c>
      <c r="I34" s="138">
        <f>I35+I39+I42+I43+I44+I45+I46+I49+I52</f>
        <v>0</v>
      </c>
      <c r="J34" s="235"/>
      <c r="K34" s="235"/>
      <c r="L34" s="236"/>
    </row>
    <row r="35" spans="1:12" s="3" customFormat="1" hidden="1" x14ac:dyDescent="0.2">
      <c r="A35" s="66">
        <v>25</v>
      </c>
      <c r="B35" s="30" t="s">
        <v>28</v>
      </c>
      <c r="C35" s="8" t="s">
        <v>29</v>
      </c>
      <c r="D35" s="314"/>
      <c r="E35" s="139">
        <f>E36+E37+E38</f>
        <v>0</v>
      </c>
      <c r="F35" s="139">
        <f>F36+F37+F38</f>
        <v>0</v>
      </c>
      <c r="G35" s="139">
        <f>G36+G37+G38</f>
        <v>0</v>
      </c>
      <c r="H35" s="139">
        <f>H36+H37+H38</f>
        <v>0</v>
      </c>
      <c r="I35" s="139">
        <f>I36+I37+I38</f>
        <v>0</v>
      </c>
      <c r="J35" s="232"/>
      <c r="K35" s="232"/>
      <c r="L35" s="233"/>
    </row>
    <row r="36" spans="1:12" s="3" customFormat="1" hidden="1" x14ac:dyDescent="0.2">
      <c r="A36" s="66">
        <v>26</v>
      </c>
      <c r="B36" s="32" t="s">
        <v>28</v>
      </c>
      <c r="C36" s="6"/>
      <c r="D36" s="312"/>
      <c r="E36" s="139"/>
      <c r="F36" s="139"/>
      <c r="G36" s="139"/>
      <c r="H36" s="139"/>
      <c r="I36" s="139"/>
      <c r="J36" s="232"/>
      <c r="K36" s="232"/>
      <c r="L36" s="233"/>
    </row>
    <row r="37" spans="1:12" s="3" customFormat="1" hidden="1" x14ac:dyDescent="0.2">
      <c r="A37" s="114">
        <v>27</v>
      </c>
      <c r="B37" s="32" t="s">
        <v>169</v>
      </c>
      <c r="C37" s="6"/>
      <c r="D37" s="312"/>
      <c r="E37" s="139"/>
      <c r="F37" s="139"/>
      <c r="G37" s="139"/>
      <c r="H37" s="139"/>
      <c r="I37" s="139"/>
      <c r="J37" s="232"/>
      <c r="K37" s="232"/>
      <c r="L37" s="233"/>
    </row>
    <row r="38" spans="1:12" s="3" customFormat="1" hidden="1" x14ac:dyDescent="0.2">
      <c r="A38" s="66">
        <v>28</v>
      </c>
      <c r="B38" s="32" t="s">
        <v>168</v>
      </c>
      <c r="C38" s="6"/>
      <c r="D38" s="312"/>
      <c r="E38" s="139"/>
      <c r="F38" s="139"/>
      <c r="G38" s="139"/>
      <c r="H38" s="139"/>
      <c r="I38" s="139"/>
      <c r="J38" s="232"/>
      <c r="K38" s="232"/>
      <c r="L38" s="233"/>
    </row>
    <row r="39" spans="1:12" s="3" customFormat="1" hidden="1" x14ac:dyDescent="0.2">
      <c r="A39" s="66">
        <v>29</v>
      </c>
      <c r="B39" s="30" t="s">
        <v>30</v>
      </c>
      <c r="C39" s="8" t="s">
        <v>31</v>
      </c>
      <c r="D39" s="314"/>
      <c r="E39" s="139">
        <f>E40+E41</f>
        <v>0</v>
      </c>
      <c r="F39" s="139">
        <f>F40+F41</f>
        <v>0</v>
      </c>
      <c r="G39" s="139">
        <f>G40+G41</f>
        <v>0</v>
      </c>
      <c r="H39" s="139">
        <f>H40+H41</f>
        <v>0</v>
      </c>
      <c r="I39" s="139">
        <f>I40+I41</f>
        <v>0</v>
      </c>
      <c r="J39" s="232"/>
      <c r="K39" s="232"/>
      <c r="L39" s="233"/>
    </row>
    <row r="40" spans="1:12" s="3" customFormat="1" hidden="1" x14ac:dyDescent="0.2">
      <c r="A40" s="114">
        <v>30</v>
      </c>
      <c r="B40" s="32" t="s">
        <v>30</v>
      </c>
      <c r="C40" s="8"/>
      <c r="D40" s="314"/>
      <c r="E40" s="139"/>
      <c r="F40" s="139"/>
      <c r="G40" s="139"/>
      <c r="H40" s="139"/>
      <c r="I40" s="139"/>
      <c r="J40" s="232"/>
      <c r="K40" s="232"/>
      <c r="L40" s="233"/>
    </row>
    <row r="41" spans="1:12" s="3" customFormat="1" hidden="1" x14ac:dyDescent="0.2">
      <c r="A41" s="66">
        <v>31</v>
      </c>
      <c r="B41" s="32" t="s">
        <v>170</v>
      </c>
      <c r="C41" s="8"/>
      <c r="D41" s="314"/>
      <c r="E41" s="139"/>
      <c r="F41" s="139"/>
      <c r="G41" s="139"/>
      <c r="H41" s="139"/>
      <c r="I41" s="139"/>
      <c r="J41" s="232"/>
      <c r="K41" s="232"/>
      <c r="L41" s="233"/>
    </row>
    <row r="42" spans="1:12" s="3" customFormat="1" hidden="1" x14ac:dyDescent="0.2">
      <c r="A42" s="66">
        <v>32</v>
      </c>
      <c r="B42" s="32" t="s">
        <v>32</v>
      </c>
      <c r="C42" s="6" t="s">
        <v>33</v>
      </c>
      <c r="D42" s="312"/>
      <c r="E42" s="139"/>
      <c r="F42" s="139"/>
      <c r="G42" s="139"/>
      <c r="H42" s="139"/>
      <c r="I42" s="139"/>
      <c r="J42" s="232"/>
      <c r="K42" s="232"/>
      <c r="L42" s="233"/>
    </row>
    <row r="43" spans="1:12" s="3" customFormat="1" hidden="1" x14ac:dyDescent="0.2">
      <c r="A43" s="114">
        <v>33</v>
      </c>
      <c r="B43" s="32" t="s">
        <v>34</v>
      </c>
      <c r="C43" s="6" t="s">
        <v>35</v>
      </c>
      <c r="D43" s="312"/>
      <c r="E43" s="139"/>
      <c r="F43" s="139"/>
      <c r="G43" s="139"/>
      <c r="H43" s="139"/>
      <c r="I43" s="139"/>
      <c r="J43" s="232"/>
      <c r="K43" s="232"/>
      <c r="L43" s="233"/>
    </row>
    <row r="44" spans="1:12" s="3" customFormat="1" hidden="1" x14ac:dyDescent="0.2">
      <c r="A44" s="66">
        <v>34</v>
      </c>
      <c r="B44" s="32" t="s">
        <v>36</v>
      </c>
      <c r="C44" s="6" t="s">
        <v>37</v>
      </c>
      <c r="D44" s="312"/>
      <c r="E44" s="139"/>
      <c r="F44" s="139"/>
      <c r="G44" s="139"/>
      <c r="H44" s="139"/>
      <c r="I44" s="139"/>
      <c r="J44" s="232"/>
      <c r="K44" s="232"/>
      <c r="L44" s="233"/>
    </row>
    <row r="45" spans="1:12" s="3" customFormat="1" hidden="1" x14ac:dyDescent="0.2">
      <c r="A45" s="66">
        <v>35</v>
      </c>
      <c r="B45" s="32" t="s">
        <v>38</v>
      </c>
      <c r="C45" s="6" t="s">
        <v>39</v>
      </c>
      <c r="D45" s="312"/>
      <c r="E45" s="139"/>
      <c r="F45" s="139"/>
      <c r="G45" s="139"/>
      <c r="H45" s="139"/>
      <c r="I45" s="139"/>
      <c r="J45" s="232"/>
      <c r="K45" s="232"/>
      <c r="L45" s="233"/>
    </row>
    <row r="46" spans="1:12" s="3" customFormat="1" hidden="1" x14ac:dyDescent="0.2">
      <c r="A46" s="114">
        <v>36</v>
      </c>
      <c r="B46" s="32" t="s">
        <v>40</v>
      </c>
      <c r="C46" s="6" t="s">
        <v>41</v>
      </c>
      <c r="D46" s="312"/>
      <c r="E46" s="139">
        <f>E47+E48</f>
        <v>0</v>
      </c>
      <c r="F46" s="139">
        <f>F47+F48</f>
        <v>0</v>
      </c>
      <c r="G46" s="139">
        <f>G47+G48</f>
        <v>0</v>
      </c>
      <c r="H46" s="139">
        <f>H47+H48</f>
        <v>0</v>
      </c>
      <c r="I46" s="139">
        <f>I47+I48</f>
        <v>0</v>
      </c>
      <c r="J46" s="232"/>
      <c r="K46" s="232"/>
      <c r="L46" s="233"/>
    </row>
    <row r="47" spans="1:12" s="3" customFormat="1" hidden="1" x14ac:dyDescent="0.2">
      <c r="A47" s="66">
        <v>37</v>
      </c>
      <c r="B47" s="32" t="s">
        <v>40</v>
      </c>
      <c r="C47" s="6"/>
      <c r="D47" s="312"/>
      <c r="E47" s="139"/>
      <c r="F47" s="139"/>
      <c r="G47" s="139"/>
      <c r="H47" s="139"/>
      <c r="I47" s="139"/>
      <c r="J47" s="232"/>
      <c r="K47" s="232"/>
      <c r="L47" s="233"/>
    </row>
    <row r="48" spans="1:12" s="3" customFormat="1" hidden="1" x14ac:dyDescent="0.2">
      <c r="A48" s="114">
        <v>38</v>
      </c>
      <c r="B48" s="32" t="s">
        <v>139</v>
      </c>
      <c r="C48" s="6"/>
      <c r="D48" s="312"/>
      <c r="E48" s="139"/>
      <c r="F48" s="139"/>
      <c r="G48" s="139"/>
      <c r="H48" s="139"/>
      <c r="I48" s="139"/>
      <c r="J48" s="232"/>
      <c r="K48" s="232"/>
      <c r="L48" s="233"/>
    </row>
    <row r="49" spans="1:12" s="3" customFormat="1" hidden="1" x14ac:dyDescent="0.2">
      <c r="A49" s="66">
        <v>39</v>
      </c>
      <c r="B49" s="26" t="s">
        <v>42</v>
      </c>
      <c r="C49" s="8" t="s">
        <v>43</v>
      </c>
      <c r="D49" s="314"/>
      <c r="E49" s="139">
        <f>E50+E51</f>
        <v>0</v>
      </c>
      <c r="F49" s="139">
        <f>F50+F51</f>
        <v>0</v>
      </c>
      <c r="G49" s="139">
        <f>G50+G51</f>
        <v>0</v>
      </c>
      <c r="H49" s="139">
        <f>H50+H51</f>
        <v>0</v>
      </c>
      <c r="I49" s="139">
        <f>I50+I51</f>
        <v>0</v>
      </c>
      <c r="J49" s="232"/>
      <c r="K49" s="232"/>
      <c r="L49" s="233"/>
    </row>
    <row r="50" spans="1:12" s="3" customFormat="1" hidden="1" x14ac:dyDescent="0.2">
      <c r="A50" s="66">
        <v>40</v>
      </c>
      <c r="B50" s="34" t="s">
        <v>42</v>
      </c>
      <c r="C50" s="6"/>
      <c r="D50" s="312"/>
      <c r="E50" s="139"/>
      <c r="F50" s="139"/>
      <c r="G50" s="139"/>
      <c r="H50" s="139"/>
      <c r="I50" s="139"/>
      <c r="J50" s="232"/>
      <c r="K50" s="232"/>
      <c r="L50" s="233"/>
    </row>
    <row r="51" spans="1:12" s="3" customFormat="1" hidden="1" x14ac:dyDescent="0.2">
      <c r="A51" s="114">
        <v>41</v>
      </c>
      <c r="B51" s="34" t="s">
        <v>160</v>
      </c>
      <c r="C51" s="6"/>
      <c r="D51" s="312"/>
      <c r="E51" s="139"/>
      <c r="F51" s="139"/>
      <c r="G51" s="139"/>
      <c r="H51" s="139"/>
      <c r="I51" s="139"/>
      <c r="J51" s="232"/>
      <c r="K51" s="232"/>
      <c r="L51" s="233"/>
    </row>
    <row r="52" spans="1:12" s="3" customFormat="1" hidden="1" x14ac:dyDescent="0.2">
      <c r="A52" s="66">
        <v>42</v>
      </c>
      <c r="B52" s="30" t="s">
        <v>44</v>
      </c>
      <c r="C52" s="8" t="s">
        <v>45</v>
      </c>
      <c r="D52" s="314"/>
      <c r="E52" s="139">
        <f>E53+E54+E55</f>
        <v>0</v>
      </c>
      <c r="F52" s="139">
        <f>F53+F54+F55</f>
        <v>0</v>
      </c>
      <c r="G52" s="139">
        <f>G53+G54+G55</f>
        <v>0</v>
      </c>
      <c r="H52" s="139">
        <f>H53+H54+H55</f>
        <v>0</v>
      </c>
      <c r="I52" s="139">
        <f>I53+I54+I55</f>
        <v>0</v>
      </c>
      <c r="J52" s="232"/>
      <c r="K52" s="232"/>
      <c r="L52" s="233"/>
    </row>
    <row r="53" spans="1:12" s="3" customFormat="1" hidden="1" x14ac:dyDescent="0.2">
      <c r="A53" s="66">
        <v>43</v>
      </c>
      <c r="B53" s="32" t="s">
        <v>157</v>
      </c>
      <c r="C53" s="6"/>
      <c r="D53" s="312"/>
      <c r="E53" s="139"/>
      <c r="F53" s="139"/>
      <c r="G53" s="139"/>
      <c r="H53" s="139"/>
      <c r="I53" s="139"/>
      <c r="J53" s="232"/>
      <c r="K53" s="232"/>
      <c r="L53" s="233"/>
    </row>
    <row r="54" spans="1:12" s="3" customFormat="1" hidden="1" x14ac:dyDescent="0.2">
      <c r="A54" s="114">
        <v>44</v>
      </c>
      <c r="B54" s="32" t="s">
        <v>158</v>
      </c>
      <c r="C54" s="6"/>
      <c r="D54" s="312"/>
      <c r="E54" s="139"/>
      <c r="F54" s="139"/>
      <c r="G54" s="139"/>
      <c r="H54" s="139"/>
      <c r="I54" s="139"/>
      <c r="J54" s="232"/>
      <c r="K54" s="232"/>
      <c r="L54" s="233"/>
    </row>
    <row r="55" spans="1:12" s="3" customFormat="1" hidden="1" x14ac:dyDescent="0.2">
      <c r="A55" s="66">
        <v>45</v>
      </c>
      <c r="B55" s="32" t="s">
        <v>171</v>
      </c>
      <c r="C55" s="6"/>
      <c r="D55" s="312"/>
      <c r="E55" s="138"/>
      <c r="F55" s="138"/>
      <c r="G55" s="138"/>
      <c r="H55" s="138"/>
      <c r="I55" s="138"/>
      <c r="J55" s="235"/>
      <c r="K55" s="235"/>
      <c r="L55" s="236"/>
    </row>
    <row r="56" spans="1:12" s="3" customFormat="1" hidden="1" x14ac:dyDescent="0.2">
      <c r="A56" s="66">
        <v>46</v>
      </c>
      <c r="B56" s="30" t="s">
        <v>46</v>
      </c>
      <c r="C56" s="4" t="s">
        <v>47</v>
      </c>
      <c r="D56" s="314"/>
      <c r="E56" s="138"/>
      <c r="F56" s="138"/>
      <c r="G56" s="138"/>
      <c r="H56" s="138"/>
      <c r="I56" s="138"/>
      <c r="J56" s="235"/>
      <c r="K56" s="235"/>
      <c r="L56" s="236"/>
    </row>
    <row r="57" spans="1:12" s="3" customFormat="1" hidden="1" x14ac:dyDescent="0.2">
      <c r="A57" s="114">
        <v>47</v>
      </c>
      <c r="B57" s="34" t="s">
        <v>50</v>
      </c>
      <c r="C57" s="8" t="s">
        <v>51</v>
      </c>
      <c r="D57" s="314">
        <v>0</v>
      </c>
      <c r="E57" s="138">
        <f>F57+G57+H57+I57</f>
        <v>0</v>
      </c>
      <c r="F57" s="138">
        <v>0</v>
      </c>
      <c r="G57" s="138">
        <v>0</v>
      </c>
      <c r="H57" s="138">
        <v>0</v>
      </c>
      <c r="I57" s="138">
        <v>0</v>
      </c>
      <c r="J57" s="235"/>
      <c r="K57" s="235"/>
      <c r="L57" s="236"/>
    </row>
    <row r="58" spans="1:12" s="3" customFormat="1" hidden="1" x14ac:dyDescent="0.2">
      <c r="A58" s="66">
        <v>48</v>
      </c>
      <c r="B58" s="30" t="s">
        <v>52</v>
      </c>
      <c r="C58" s="8" t="s">
        <v>53</v>
      </c>
      <c r="D58" s="314">
        <v>0</v>
      </c>
      <c r="E58" s="46">
        <f>E59+E60+E61</f>
        <v>0</v>
      </c>
      <c r="F58" s="46">
        <f>F59+F60+F61</f>
        <v>0</v>
      </c>
      <c r="G58" s="46">
        <f>G59+G60+G61</f>
        <v>0</v>
      </c>
      <c r="H58" s="46">
        <f>H59+H60+H61</f>
        <v>0</v>
      </c>
      <c r="I58" s="46">
        <f>I59+I60+I61</f>
        <v>0</v>
      </c>
      <c r="J58" s="691"/>
      <c r="K58" s="691"/>
      <c r="L58" s="693"/>
    </row>
    <row r="59" spans="1:12" s="3" customFormat="1" hidden="1" x14ac:dyDescent="0.2">
      <c r="A59" s="66">
        <v>49</v>
      </c>
      <c r="B59" s="32" t="s">
        <v>54</v>
      </c>
      <c r="C59" s="6" t="s">
        <v>55</v>
      </c>
      <c r="D59" s="312"/>
      <c r="E59" s="61"/>
      <c r="F59" s="61"/>
      <c r="G59" s="61"/>
      <c r="H59" s="61"/>
      <c r="I59" s="61"/>
      <c r="J59" s="692"/>
      <c r="K59" s="692"/>
      <c r="L59" s="694"/>
    </row>
    <row r="60" spans="1:12" s="3" customFormat="1" hidden="1" x14ac:dyDescent="0.2">
      <c r="A60" s="114">
        <v>50</v>
      </c>
      <c r="B60" s="32" t="s">
        <v>56</v>
      </c>
      <c r="C60" s="6" t="s">
        <v>57</v>
      </c>
      <c r="D60" s="312"/>
      <c r="E60" s="61"/>
      <c r="F60" s="61"/>
      <c r="G60" s="61"/>
      <c r="H60" s="61"/>
      <c r="I60" s="61"/>
      <c r="J60" s="692"/>
      <c r="K60" s="692"/>
      <c r="L60" s="694"/>
    </row>
    <row r="61" spans="1:12" s="3" customFormat="1" hidden="1" x14ac:dyDescent="0.2">
      <c r="A61" s="66">
        <v>51</v>
      </c>
      <c r="B61" s="32" t="s">
        <v>58</v>
      </c>
      <c r="C61" s="6" t="s">
        <v>59</v>
      </c>
      <c r="D61" s="312"/>
      <c r="E61" s="61"/>
      <c r="F61" s="61"/>
      <c r="G61" s="61"/>
      <c r="H61" s="61"/>
      <c r="I61" s="61"/>
      <c r="J61" s="692"/>
      <c r="K61" s="692"/>
      <c r="L61" s="694"/>
    </row>
    <row r="62" spans="1:12" s="3" customFormat="1" hidden="1" x14ac:dyDescent="0.2">
      <c r="A62" s="66">
        <v>52</v>
      </c>
      <c r="B62" s="32" t="s">
        <v>221</v>
      </c>
      <c r="C62" s="127" t="s">
        <v>59</v>
      </c>
      <c r="D62" s="312"/>
      <c r="E62" s="61"/>
      <c r="F62" s="61"/>
      <c r="G62" s="61"/>
      <c r="H62" s="61"/>
      <c r="I62" s="61"/>
      <c r="J62" s="692"/>
      <c r="K62" s="692"/>
      <c r="L62" s="694"/>
    </row>
    <row r="63" spans="1:12" s="3" customFormat="1" hidden="1" x14ac:dyDescent="0.2">
      <c r="A63" s="114">
        <v>53</v>
      </c>
      <c r="B63" s="35" t="s">
        <v>159</v>
      </c>
      <c r="C63" s="8" t="s">
        <v>61</v>
      </c>
      <c r="D63" s="314">
        <v>0</v>
      </c>
      <c r="E63" s="46">
        <f>E64+E65+E66</f>
        <v>0</v>
      </c>
      <c r="F63" s="46">
        <f>F64+F65+F66</f>
        <v>0</v>
      </c>
      <c r="G63" s="46">
        <f>G64+G65+G66</f>
        <v>0</v>
      </c>
      <c r="H63" s="46">
        <f>H64+H65+H66</f>
        <v>0</v>
      </c>
      <c r="I63" s="46">
        <f>I64+I65+I66</f>
        <v>0</v>
      </c>
      <c r="J63" s="691"/>
      <c r="K63" s="691"/>
      <c r="L63" s="693"/>
    </row>
    <row r="64" spans="1:12" s="3" customFormat="1" hidden="1" x14ac:dyDescent="0.2">
      <c r="A64" s="66">
        <v>54</v>
      </c>
      <c r="B64" s="32" t="s">
        <v>62</v>
      </c>
      <c r="C64" s="6" t="s">
        <v>63</v>
      </c>
      <c r="D64" s="312">
        <v>0</v>
      </c>
      <c r="E64" s="46"/>
      <c r="F64" s="46"/>
      <c r="G64" s="46"/>
      <c r="H64" s="46"/>
      <c r="I64" s="46"/>
      <c r="J64" s="691"/>
      <c r="K64" s="691"/>
      <c r="L64" s="693"/>
    </row>
    <row r="65" spans="1:12" s="3" customFormat="1" hidden="1" x14ac:dyDescent="0.2">
      <c r="A65" s="114">
        <v>55</v>
      </c>
      <c r="B65" s="32" t="s">
        <v>64</v>
      </c>
      <c r="C65" s="6" t="s">
        <v>65</v>
      </c>
      <c r="D65" s="312">
        <v>0</v>
      </c>
      <c r="E65" s="61"/>
      <c r="F65" s="61"/>
      <c r="G65" s="61"/>
      <c r="H65" s="61"/>
      <c r="I65" s="61"/>
      <c r="J65" s="692"/>
      <c r="K65" s="692"/>
      <c r="L65" s="694"/>
    </row>
    <row r="66" spans="1:12" s="3" customFormat="1" hidden="1" x14ac:dyDescent="0.2">
      <c r="A66" s="66">
        <v>56</v>
      </c>
      <c r="B66" s="32" t="s">
        <v>66</v>
      </c>
      <c r="C66" s="6" t="s">
        <v>67</v>
      </c>
      <c r="D66" s="312">
        <v>0</v>
      </c>
      <c r="E66" s="61"/>
      <c r="F66" s="61"/>
      <c r="G66" s="61"/>
      <c r="H66" s="61"/>
      <c r="I66" s="61"/>
      <c r="J66" s="692"/>
      <c r="K66" s="692"/>
      <c r="L66" s="694"/>
    </row>
    <row r="67" spans="1:12" s="3" customFormat="1" hidden="1" x14ac:dyDescent="0.2">
      <c r="A67" s="66">
        <v>57</v>
      </c>
      <c r="B67" s="32" t="s">
        <v>222</v>
      </c>
      <c r="C67" s="6"/>
      <c r="D67" s="312">
        <v>0</v>
      </c>
      <c r="E67" s="61"/>
      <c r="F67" s="61"/>
      <c r="G67" s="61"/>
      <c r="H67" s="61"/>
      <c r="I67" s="61"/>
      <c r="J67" s="692"/>
      <c r="K67" s="692"/>
      <c r="L67" s="694"/>
    </row>
    <row r="68" spans="1:12" s="3" customFormat="1" hidden="1" x14ac:dyDescent="0.2">
      <c r="A68" s="114">
        <v>58</v>
      </c>
      <c r="B68" s="36" t="s">
        <v>68</v>
      </c>
      <c r="C68" s="8" t="s">
        <v>69</v>
      </c>
      <c r="D68" s="314">
        <v>0</v>
      </c>
      <c r="E68" s="46">
        <f>E69+E70</f>
        <v>0</v>
      </c>
      <c r="F68" s="46">
        <f>F69+F70</f>
        <v>0</v>
      </c>
      <c r="G68" s="46">
        <f>G69+G70</f>
        <v>0</v>
      </c>
      <c r="H68" s="46">
        <f>H69+H70</f>
        <v>0</v>
      </c>
      <c r="I68" s="46">
        <f>I69+I70</f>
        <v>0</v>
      </c>
      <c r="J68" s="691"/>
      <c r="K68" s="691"/>
      <c r="L68" s="693"/>
    </row>
    <row r="69" spans="1:12" s="3" customFormat="1" hidden="1" x14ac:dyDescent="0.2">
      <c r="A69" s="66">
        <v>59</v>
      </c>
      <c r="B69" s="32" t="s">
        <v>70</v>
      </c>
      <c r="C69" s="6" t="s">
        <v>71</v>
      </c>
      <c r="D69" s="312"/>
      <c r="E69" s="61"/>
      <c r="F69" s="61"/>
      <c r="G69" s="61"/>
      <c r="H69" s="61"/>
      <c r="I69" s="61"/>
      <c r="J69" s="692"/>
      <c r="K69" s="692"/>
      <c r="L69" s="694"/>
    </row>
    <row r="70" spans="1:12" s="3" customFormat="1" hidden="1" x14ac:dyDescent="0.2">
      <c r="A70" s="66">
        <v>60</v>
      </c>
      <c r="B70" s="32" t="s">
        <v>72</v>
      </c>
      <c r="C70" s="6" t="s">
        <v>73</v>
      </c>
      <c r="D70" s="312"/>
      <c r="E70" s="61"/>
      <c r="F70" s="61"/>
      <c r="G70" s="61"/>
      <c r="H70" s="61"/>
      <c r="I70" s="61"/>
      <c r="J70" s="692"/>
      <c r="K70" s="692"/>
      <c r="L70" s="694"/>
    </row>
    <row r="71" spans="1:12" s="3" customFormat="1" hidden="1" x14ac:dyDescent="0.2">
      <c r="A71" s="114">
        <v>61</v>
      </c>
      <c r="B71" s="30" t="s">
        <v>74</v>
      </c>
      <c r="C71" s="8" t="s">
        <v>75</v>
      </c>
      <c r="D71" s="314">
        <v>0</v>
      </c>
      <c r="E71" s="46"/>
      <c r="F71" s="46"/>
      <c r="G71" s="46"/>
      <c r="H71" s="46"/>
      <c r="I71" s="46"/>
      <c r="J71" s="691"/>
      <c r="K71" s="691"/>
      <c r="L71" s="693"/>
    </row>
    <row r="72" spans="1:12" s="3" customFormat="1" hidden="1" x14ac:dyDescent="0.2">
      <c r="A72" s="66">
        <v>62</v>
      </c>
      <c r="B72" s="30" t="s">
        <v>76</v>
      </c>
      <c r="C72" s="8" t="s">
        <v>77</v>
      </c>
      <c r="D72" s="314">
        <v>0</v>
      </c>
      <c r="E72" s="46"/>
      <c r="F72" s="46"/>
      <c r="G72" s="46"/>
      <c r="H72" s="46"/>
      <c r="I72" s="46"/>
      <c r="J72" s="691"/>
      <c r="K72" s="691"/>
      <c r="L72" s="693"/>
    </row>
    <row r="73" spans="1:12" s="3" customFormat="1" hidden="1" x14ac:dyDescent="0.2">
      <c r="A73" s="66">
        <v>63</v>
      </c>
      <c r="B73" s="30" t="s">
        <v>78</v>
      </c>
      <c r="C73" s="8" t="s">
        <v>79</v>
      </c>
      <c r="D73" s="314">
        <v>0</v>
      </c>
      <c r="E73" s="46"/>
      <c r="F73" s="46"/>
      <c r="G73" s="46"/>
      <c r="H73" s="46"/>
      <c r="I73" s="46"/>
      <c r="J73" s="691"/>
      <c r="K73" s="691"/>
      <c r="L73" s="693"/>
    </row>
    <row r="74" spans="1:12" s="3" customFormat="1" hidden="1" x14ac:dyDescent="0.2">
      <c r="A74" s="114">
        <v>64</v>
      </c>
      <c r="B74" s="30" t="s">
        <v>133</v>
      </c>
      <c r="C74" s="8" t="s">
        <v>80</v>
      </c>
      <c r="D74" s="314">
        <v>0</v>
      </c>
      <c r="E74" s="46"/>
      <c r="F74" s="46"/>
      <c r="G74" s="46"/>
      <c r="H74" s="46"/>
      <c r="I74" s="46"/>
      <c r="J74" s="691"/>
      <c r="K74" s="691"/>
      <c r="L74" s="693"/>
    </row>
    <row r="75" spans="1:12" s="3" customFormat="1" x14ac:dyDescent="0.2">
      <c r="A75" s="66">
        <v>65</v>
      </c>
      <c r="B75" s="30" t="s">
        <v>264</v>
      </c>
      <c r="C75" s="480" t="s">
        <v>82</v>
      </c>
      <c r="D75" s="314">
        <v>0</v>
      </c>
      <c r="E75" s="138">
        <f>E77</f>
        <v>0</v>
      </c>
      <c r="F75" s="138">
        <f>F77</f>
        <v>0</v>
      </c>
      <c r="G75" s="138">
        <f>G77</f>
        <v>0</v>
      </c>
      <c r="H75" s="138">
        <f>H77</f>
        <v>0</v>
      </c>
      <c r="I75" s="138">
        <f>I77</f>
        <v>0</v>
      </c>
      <c r="J75" s="691"/>
      <c r="K75" s="691"/>
      <c r="L75" s="693"/>
    </row>
    <row r="76" spans="1:12" s="3" customFormat="1" x14ac:dyDescent="0.2">
      <c r="A76" s="66">
        <v>66</v>
      </c>
      <c r="B76" s="32" t="s">
        <v>265</v>
      </c>
      <c r="C76" s="127" t="s">
        <v>266</v>
      </c>
      <c r="D76" s="314">
        <v>0</v>
      </c>
      <c r="E76" s="46"/>
      <c r="F76" s="46"/>
      <c r="G76" s="46"/>
      <c r="H76" s="46"/>
      <c r="I76" s="46"/>
      <c r="J76" s="691"/>
      <c r="K76" s="691"/>
      <c r="L76" s="693"/>
    </row>
    <row r="77" spans="1:12" s="3" customFormat="1" x14ac:dyDescent="0.2">
      <c r="A77" s="114">
        <v>67</v>
      </c>
      <c r="B77" s="32" t="s">
        <v>190</v>
      </c>
      <c r="C77" s="8" t="s">
        <v>83</v>
      </c>
      <c r="D77" s="314">
        <f>D78</f>
        <v>0</v>
      </c>
      <c r="E77" s="139">
        <f>E78+E79+E80+E81</f>
        <v>0</v>
      </c>
      <c r="F77" s="139">
        <f>F78</f>
        <v>0</v>
      </c>
      <c r="G77" s="139">
        <f>G78</f>
        <v>0</v>
      </c>
      <c r="H77" s="139">
        <f>H78</f>
        <v>0</v>
      </c>
      <c r="I77" s="139">
        <f>I78</f>
        <v>0</v>
      </c>
      <c r="J77" s="692"/>
      <c r="K77" s="692"/>
      <c r="L77" s="694"/>
    </row>
    <row r="78" spans="1:12" s="3" customFormat="1" ht="13.5" hidden="1" thickBot="1" x14ac:dyDescent="0.25">
      <c r="A78" s="66">
        <v>68</v>
      </c>
      <c r="B78" s="77" t="s">
        <v>198</v>
      </c>
      <c r="C78" s="68"/>
      <c r="D78" s="317">
        <v>0</v>
      </c>
      <c r="E78" s="183">
        <f>F78+G78+H78+I78</f>
        <v>0</v>
      </c>
      <c r="F78" s="183">
        <v>0</v>
      </c>
      <c r="G78" s="183">
        <v>0</v>
      </c>
      <c r="H78" s="183">
        <v>0</v>
      </c>
      <c r="I78" s="183">
        <v>0</v>
      </c>
      <c r="J78" s="695"/>
      <c r="K78" s="695"/>
      <c r="L78" s="696"/>
    </row>
    <row r="79" spans="1:12" s="3" customFormat="1" hidden="1" x14ac:dyDescent="0.2">
      <c r="A79" s="66">
        <v>69</v>
      </c>
      <c r="B79" s="291" t="s">
        <v>186</v>
      </c>
      <c r="C79" s="63"/>
      <c r="D79" s="254"/>
      <c r="E79" s="188"/>
      <c r="F79" s="188"/>
      <c r="G79" s="188"/>
      <c r="H79" s="188"/>
      <c r="I79" s="188"/>
      <c r="J79" s="189"/>
      <c r="K79" s="292"/>
      <c r="L79" s="204"/>
    </row>
    <row r="80" spans="1:12" s="3" customFormat="1" hidden="1" x14ac:dyDescent="0.2">
      <c r="A80" s="114">
        <v>70</v>
      </c>
      <c r="B80" s="283" t="s">
        <v>156</v>
      </c>
      <c r="C80" s="6"/>
      <c r="D80" s="242"/>
      <c r="E80" s="61"/>
      <c r="F80" s="61"/>
      <c r="G80" s="61"/>
      <c r="H80" s="61"/>
      <c r="I80" s="61"/>
      <c r="J80" s="100"/>
      <c r="K80" s="284"/>
      <c r="L80" s="101"/>
    </row>
    <row r="81" spans="1:12" s="3" customFormat="1" hidden="1" x14ac:dyDescent="0.2">
      <c r="A81" s="66">
        <v>71</v>
      </c>
      <c r="B81" s="283" t="s">
        <v>189</v>
      </c>
      <c r="C81" s="6"/>
      <c r="D81" s="242"/>
      <c r="E81" s="61"/>
      <c r="F81" s="61"/>
      <c r="G81" s="61"/>
      <c r="H81" s="61"/>
      <c r="I81" s="61"/>
      <c r="J81" s="100"/>
      <c r="K81" s="284"/>
      <c r="L81" s="101"/>
    </row>
    <row r="82" spans="1:12" s="3" customFormat="1" hidden="1" x14ac:dyDescent="0.2">
      <c r="A82" s="114">
        <v>72</v>
      </c>
      <c r="B82" s="32" t="s">
        <v>201</v>
      </c>
      <c r="C82" s="6"/>
      <c r="D82" s="242"/>
      <c r="E82" s="61"/>
      <c r="F82" s="61"/>
      <c r="G82" s="61"/>
      <c r="H82" s="61"/>
      <c r="I82" s="61"/>
      <c r="J82" s="100"/>
      <c r="K82" s="61"/>
      <c r="L82" s="101"/>
    </row>
    <row r="83" spans="1:12" s="3" customFormat="1" hidden="1" x14ac:dyDescent="0.2">
      <c r="A83" s="66">
        <v>73</v>
      </c>
      <c r="B83" s="283" t="s">
        <v>236</v>
      </c>
      <c r="C83" s="6"/>
      <c r="D83" s="242"/>
      <c r="E83" s="61"/>
      <c r="F83" s="61"/>
      <c r="G83" s="61"/>
      <c r="H83" s="61"/>
      <c r="I83" s="61"/>
      <c r="J83" s="100"/>
      <c r="K83" s="61"/>
      <c r="L83" s="101"/>
    </row>
    <row r="84" spans="1:12" s="3" customFormat="1" hidden="1" x14ac:dyDescent="0.2">
      <c r="A84" s="66">
        <v>74</v>
      </c>
      <c r="B84" s="283" t="s">
        <v>239</v>
      </c>
      <c r="C84" s="6"/>
      <c r="D84" s="242"/>
      <c r="E84" s="61"/>
      <c r="F84" s="61"/>
      <c r="G84" s="61"/>
      <c r="H84" s="61"/>
      <c r="I84" s="61"/>
      <c r="J84" s="100"/>
      <c r="K84" s="61"/>
      <c r="L84" s="101"/>
    </row>
    <row r="85" spans="1:12" s="3" customFormat="1" hidden="1" x14ac:dyDescent="0.2">
      <c r="A85" s="114">
        <v>75</v>
      </c>
      <c r="B85" s="283" t="s">
        <v>240</v>
      </c>
      <c r="C85" s="6"/>
      <c r="D85" s="242"/>
      <c r="E85" s="61"/>
      <c r="F85" s="61"/>
      <c r="G85" s="61"/>
      <c r="H85" s="61"/>
      <c r="I85" s="61"/>
      <c r="J85" s="100"/>
      <c r="K85" s="61"/>
      <c r="L85" s="101"/>
    </row>
    <row r="86" spans="1:12" s="3" customFormat="1" hidden="1" x14ac:dyDescent="0.2">
      <c r="A86" s="66">
        <v>76</v>
      </c>
      <c r="B86" s="283" t="s">
        <v>281</v>
      </c>
      <c r="C86" s="6"/>
      <c r="D86" s="242"/>
      <c r="E86" s="61"/>
      <c r="F86" s="61"/>
      <c r="G86" s="61"/>
      <c r="H86" s="61"/>
      <c r="I86" s="61"/>
      <c r="J86" s="100"/>
      <c r="K86" s="61"/>
      <c r="L86" s="101"/>
    </row>
    <row r="87" spans="1:12" s="3" customFormat="1" ht="13.35" hidden="1" customHeight="1" x14ac:dyDescent="0.2">
      <c r="A87" s="114">
        <v>77</v>
      </c>
      <c r="B87" s="24" t="s">
        <v>84</v>
      </c>
      <c r="C87" s="8" t="s">
        <v>85</v>
      </c>
      <c r="D87" s="244"/>
      <c r="E87" s="46"/>
      <c r="F87" s="46"/>
      <c r="G87" s="46"/>
      <c r="H87" s="46"/>
      <c r="I87" s="46"/>
      <c r="J87" s="98"/>
      <c r="K87" s="46"/>
      <c r="L87" s="99"/>
    </row>
    <row r="88" spans="1:12" s="3" customFormat="1" ht="38.25" hidden="1" customHeight="1" x14ac:dyDescent="0.2">
      <c r="A88" s="66">
        <v>78</v>
      </c>
      <c r="B88" s="24" t="s">
        <v>136</v>
      </c>
      <c r="C88" s="86" t="s">
        <v>86</v>
      </c>
      <c r="D88" s="248"/>
      <c r="E88" s="46"/>
      <c r="F88" s="46"/>
      <c r="G88" s="46"/>
      <c r="H88" s="46"/>
      <c r="I88" s="46"/>
      <c r="J88" s="98"/>
      <c r="K88" s="46"/>
      <c r="L88" s="99"/>
    </row>
    <row r="89" spans="1:12" s="3" customFormat="1" ht="13.5" hidden="1" thickBot="1" x14ac:dyDescent="0.25">
      <c r="A89" s="114">
        <v>79</v>
      </c>
      <c r="B89" s="77" t="s">
        <v>87</v>
      </c>
      <c r="C89" s="68" t="s">
        <v>88</v>
      </c>
      <c r="D89" s="249"/>
      <c r="E89" s="87"/>
      <c r="F89" s="87"/>
      <c r="G89" s="87"/>
      <c r="H89" s="87"/>
      <c r="I89" s="87"/>
      <c r="J89" s="102"/>
      <c r="K89" s="87"/>
      <c r="L89" s="103"/>
    </row>
    <row r="90" spans="1:12" s="3" customFormat="1" hidden="1" x14ac:dyDescent="0.2">
      <c r="A90" s="66">
        <v>80</v>
      </c>
      <c r="B90" s="79" t="s">
        <v>89</v>
      </c>
      <c r="C90" s="78" t="s">
        <v>90</v>
      </c>
      <c r="D90" s="247"/>
      <c r="E90" s="90"/>
      <c r="F90" s="90"/>
      <c r="G90" s="90"/>
      <c r="H90" s="90"/>
      <c r="I90" s="90"/>
      <c r="J90" s="104"/>
      <c r="K90" s="90"/>
      <c r="L90" s="105"/>
    </row>
    <row r="91" spans="1:12" s="3" customFormat="1" hidden="1" x14ac:dyDescent="0.2">
      <c r="A91" s="114">
        <v>81</v>
      </c>
      <c r="B91" s="30" t="s">
        <v>91</v>
      </c>
      <c r="C91" s="8" t="s">
        <v>92</v>
      </c>
      <c r="D91" s="244" t="s">
        <v>229</v>
      </c>
      <c r="E91" s="46">
        <f>E92</f>
        <v>0</v>
      </c>
      <c r="F91" s="46">
        <f>F92</f>
        <v>0</v>
      </c>
      <c r="G91" s="46">
        <f>G92</f>
        <v>0</v>
      </c>
      <c r="H91" s="46">
        <f>H92</f>
        <v>0</v>
      </c>
      <c r="I91" s="46">
        <f>I92</f>
        <v>0</v>
      </c>
      <c r="J91" s="98"/>
      <c r="K91" s="46"/>
      <c r="L91" s="99"/>
    </row>
    <row r="92" spans="1:12" s="3" customFormat="1" hidden="1" x14ac:dyDescent="0.2">
      <c r="A92" s="66">
        <v>82</v>
      </c>
      <c r="B92" s="37" t="s">
        <v>93</v>
      </c>
      <c r="C92" s="8" t="s">
        <v>94</v>
      </c>
      <c r="D92" s="244" t="s">
        <v>229</v>
      </c>
      <c r="E92" s="46">
        <f>E93+E105</f>
        <v>0</v>
      </c>
      <c r="F92" s="46">
        <f>F93+F105</f>
        <v>0</v>
      </c>
      <c r="G92" s="46">
        <f>G93+G105</f>
        <v>0</v>
      </c>
      <c r="H92" s="46">
        <f>H93+H105</f>
        <v>0</v>
      </c>
      <c r="I92" s="46">
        <f>I93+I105</f>
        <v>0</v>
      </c>
      <c r="J92" s="98"/>
      <c r="K92" s="46"/>
      <c r="L92" s="99"/>
    </row>
    <row r="93" spans="1:12" s="3" customFormat="1" hidden="1" x14ac:dyDescent="0.2">
      <c r="A93" s="114">
        <v>83</v>
      </c>
      <c r="B93" s="37" t="s">
        <v>95</v>
      </c>
      <c r="C93" s="8" t="s">
        <v>96</v>
      </c>
      <c r="D93" s="244" t="s">
        <v>229</v>
      </c>
      <c r="E93" s="46">
        <f>E94+E95+E96+E97+E99+E100</f>
        <v>0</v>
      </c>
      <c r="F93" s="46">
        <f>F94+F95+F96+F97+F99+F100</f>
        <v>0</v>
      </c>
      <c r="G93" s="46">
        <f>G94+G95+G96+G97+G99+G100</f>
        <v>0</v>
      </c>
      <c r="H93" s="46">
        <f>H94+H95+H96+H97+H99+H100</f>
        <v>0</v>
      </c>
      <c r="I93" s="46">
        <f>I94+I95+I96+I97+I99+I100</f>
        <v>0</v>
      </c>
      <c r="J93" s="98"/>
      <c r="K93" s="46"/>
      <c r="L93" s="99"/>
    </row>
    <row r="94" spans="1:12" s="3" customFormat="1" hidden="1" x14ac:dyDescent="0.2">
      <c r="A94" s="66">
        <v>84</v>
      </c>
      <c r="B94" s="38" t="s">
        <v>97</v>
      </c>
      <c r="C94" s="6"/>
      <c r="D94" s="242"/>
      <c r="E94" s="46"/>
      <c r="F94" s="46"/>
      <c r="G94" s="46"/>
      <c r="H94" s="46"/>
      <c r="I94" s="46"/>
      <c r="J94" s="106"/>
      <c r="K94" s="46"/>
      <c r="L94" s="99"/>
    </row>
    <row r="95" spans="1:12" s="3" customFormat="1" hidden="1" x14ac:dyDescent="0.2">
      <c r="A95" s="114">
        <v>85</v>
      </c>
      <c r="B95" s="38" t="s">
        <v>102</v>
      </c>
      <c r="C95" s="6"/>
      <c r="D95" s="242"/>
      <c r="E95" s="46"/>
      <c r="F95" s="46"/>
      <c r="G95" s="46"/>
      <c r="H95" s="46"/>
      <c r="I95" s="46"/>
      <c r="J95" s="106"/>
      <c r="K95" s="46"/>
      <c r="L95" s="99"/>
    </row>
    <row r="96" spans="1:12" s="3" customFormat="1" hidden="1" x14ac:dyDescent="0.2">
      <c r="A96" s="66">
        <v>86</v>
      </c>
      <c r="B96" s="38" t="s">
        <v>98</v>
      </c>
      <c r="C96" s="6"/>
      <c r="D96" s="242"/>
      <c r="E96" s="46"/>
      <c r="F96" s="46"/>
      <c r="G96" s="46"/>
      <c r="H96" s="46"/>
      <c r="I96" s="46"/>
      <c r="J96" s="106"/>
      <c r="K96" s="46"/>
      <c r="L96" s="99"/>
    </row>
    <row r="97" spans="1:12" s="3" customFormat="1" hidden="1" x14ac:dyDescent="0.2">
      <c r="A97" s="114">
        <v>87</v>
      </c>
      <c r="B97" s="93" t="s">
        <v>100</v>
      </c>
      <c r="C97" s="6"/>
      <c r="D97" s="242"/>
      <c r="E97" s="46"/>
      <c r="F97" s="46"/>
      <c r="G97" s="46"/>
      <c r="H97" s="46"/>
      <c r="I97" s="46"/>
      <c r="J97" s="106"/>
      <c r="K97" s="46"/>
      <c r="L97" s="99"/>
    </row>
    <row r="98" spans="1:12" s="3" customFormat="1" hidden="1" x14ac:dyDescent="0.2">
      <c r="A98" s="66">
        <v>88</v>
      </c>
      <c r="B98" s="197" t="s">
        <v>200</v>
      </c>
      <c r="C98" s="6"/>
      <c r="D98" s="242"/>
      <c r="E98" s="46"/>
      <c r="F98" s="46"/>
      <c r="G98" s="46"/>
      <c r="H98" s="46"/>
      <c r="I98" s="46"/>
      <c r="J98" s="106"/>
      <c r="K98" s="46"/>
      <c r="L98" s="99"/>
    </row>
    <row r="99" spans="1:12" s="3" customFormat="1" hidden="1" x14ac:dyDescent="0.2">
      <c r="A99" s="114">
        <v>89</v>
      </c>
      <c r="B99" s="94" t="s">
        <v>99</v>
      </c>
      <c r="C99" s="6"/>
      <c r="D99" s="242"/>
      <c r="E99" s="46"/>
      <c r="F99" s="46"/>
      <c r="G99" s="46"/>
      <c r="H99" s="46"/>
      <c r="I99" s="46"/>
      <c r="J99" s="106"/>
      <c r="K99" s="46"/>
      <c r="L99" s="99"/>
    </row>
    <row r="100" spans="1:12" s="3" customFormat="1" hidden="1" x14ac:dyDescent="0.2">
      <c r="A100" s="66">
        <v>90</v>
      </c>
      <c r="B100" s="95" t="s">
        <v>237</v>
      </c>
      <c r="C100" s="6"/>
      <c r="D100" s="242"/>
      <c r="E100" s="46"/>
      <c r="F100" s="46"/>
      <c r="G100" s="46"/>
      <c r="H100" s="46"/>
      <c r="I100" s="46"/>
      <c r="J100" s="106"/>
      <c r="K100" s="46"/>
      <c r="L100" s="99"/>
    </row>
    <row r="101" spans="1:12" s="3" customFormat="1" hidden="1" x14ac:dyDescent="0.2">
      <c r="A101" s="114">
        <v>91</v>
      </c>
      <c r="B101" s="95" t="s">
        <v>238</v>
      </c>
      <c r="C101" s="6"/>
      <c r="D101" s="242"/>
      <c r="E101" s="46"/>
      <c r="F101" s="46"/>
      <c r="G101" s="46"/>
      <c r="H101" s="46"/>
      <c r="I101" s="46"/>
      <c r="J101" s="98"/>
      <c r="K101" s="46"/>
      <c r="L101" s="99"/>
    </row>
    <row r="102" spans="1:12" s="3" customFormat="1" hidden="1" x14ac:dyDescent="0.2">
      <c r="A102" s="66">
        <v>92</v>
      </c>
      <c r="B102" s="3" t="s">
        <v>269</v>
      </c>
      <c r="C102" s="6"/>
      <c r="D102" s="242"/>
      <c r="E102" s="46"/>
      <c r="F102" s="46"/>
      <c r="G102" s="46"/>
      <c r="H102" s="46"/>
      <c r="I102" s="46"/>
      <c r="J102" s="98"/>
      <c r="K102" s="46"/>
      <c r="L102" s="99"/>
    </row>
    <row r="103" spans="1:12" s="3" customFormat="1" hidden="1" x14ac:dyDescent="0.2">
      <c r="A103" s="114">
        <v>93</v>
      </c>
      <c r="B103" s="95" t="s">
        <v>267</v>
      </c>
      <c r="C103" s="6"/>
      <c r="D103" s="242"/>
      <c r="E103" s="46"/>
      <c r="F103" s="46"/>
      <c r="G103" s="46"/>
      <c r="H103" s="46"/>
      <c r="I103" s="46"/>
      <c r="J103" s="98"/>
      <c r="K103" s="46"/>
      <c r="L103" s="99"/>
    </row>
    <row r="104" spans="1:12" s="3" customFormat="1" hidden="1" x14ac:dyDescent="0.2">
      <c r="A104" s="66">
        <v>94</v>
      </c>
      <c r="B104" s="95" t="s">
        <v>268</v>
      </c>
      <c r="C104" s="6"/>
      <c r="D104" s="242"/>
      <c r="E104" s="46"/>
      <c r="F104" s="46"/>
      <c r="G104" s="46"/>
      <c r="H104" s="46"/>
      <c r="I104" s="46"/>
      <c r="J104" s="98"/>
      <c r="K104" s="46"/>
      <c r="L104" s="99"/>
    </row>
    <row r="105" spans="1:12" s="3" customFormat="1" hidden="1" x14ac:dyDescent="0.2">
      <c r="A105" s="114">
        <v>95</v>
      </c>
      <c r="B105" s="96" t="s">
        <v>103</v>
      </c>
      <c r="C105" s="8" t="s">
        <v>104</v>
      </c>
      <c r="D105" s="244" t="s">
        <v>229</v>
      </c>
      <c r="E105" s="46">
        <f>E106+E107+E108</f>
        <v>0</v>
      </c>
      <c r="F105" s="46">
        <f>F106+F107+F108</f>
        <v>0</v>
      </c>
      <c r="G105" s="46">
        <f>G106+G107+G108</f>
        <v>0</v>
      </c>
      <c r="H105" s="46">
        <f>H106+H107+H108</f>
        <v>0</v>
      </c>
      <c r="I105" s="46">
        <f>I106+I107+I108</f>
        <v>0</v>
      </c>
      <c r="J105" s="98"/>
      <c r="K105" s="46"/>
      <c r="L105" s="99"/>
    </row>
    <row r="106" spans="1:12" s="3" customFormat="1" hidden="1" x14ac:dyDescent="0.2">
      <c r="A106" s="66">
        <v>96</v>
      </c>
      <c r="B106" s="97" t="s">
        <v>105</v>
      </c>
      <c r="C106" s="6"/>
      <c r="D106" s="242"/>
      <c r="E106" s="46"/>
      <c r="F106" s="46"/>
      <c r="G106" s="46"/>
      <c r="H106" s="46"/>
      <c r="I106" s="46"/>
      <c r="J106" s="106"/>
      <c r="K106" s="46"/>
      <c r="L106" s="99"/>
    </row>
    <row r="107" spans="1:12" s="3" customFormat="1" hidden="1" x14ac:dyDescent="0.2">
      <c r="A107" s="114">
        <v>97</v>
      </c>
      <c r="B107" s="62" t="s">
        <v>106</v>
      </c>
      <c r="C107" s="6"/>
      <c r="D107" s="242"/>
      <c r="E107" s="46"/>
      <c r="F107" s="46"/>
      <c r="G107" s="46"/>
      <c r="H107" s="46"/>
      <c r="I107" s="46"/>
      <c r="J107" s="106"/>
      <c r="K107" s="46"/>
      <c r="L107" s="99"/>
    </row>
    <row r="108" spans="1:12" s="3" customFormat="1" hidden="1" x14ac:dyDescent="0.2">
      <c r="A108" s="66">
        <v>98</v>
      </c>
      <c r="B108" s="38" t="s">
        <v>141</v>
      </c>
      <c r="C108" s="6"/>
      <c r="D108" s="242"/>
      <c r="E108" s="46"/>
      <c r="F108" s="46"/>
      <c r="G108" s="46"/>
      <c r="H108" s="46"/>
      <c r="I108" s="46"/>
      <c r="J108" s="106"/>
      <c r="K108" s="46"/>
      <c r="L108" s="99"/>
    </row>
    <row r="109" spans="1:12" s="3" customFormat="1" hidden="1" x14ac:dyDescent="0.2">
      <c r="A109" s="114">
        <v>99</v>
      </c>
      <c r="B109" s="38" t="s">
        <v>197</v>
      </c>
      <c r="C109" s="6"/>
      <c r="D109" s="242"/>
      <c r="E109" s="46"/>
      <c r="F109" s="46"/>
      <c r="G109" s="46"/>
      <c r="H109" s="46"/>
      <c r="I109" s="46"/>
      <c r="J109" s="98"/>
      <c r="K109" s="46"/>
      <c r="L109" s="99"/>
    </row>
    <row r="110" spans="1:12" s="3" customFormat="1" ht="25.5" hidden="1" x14ac:dyDescent="0.2">
      <c r="A110" s="66">
        <v>100</v>
      </c>
      <c r="B110" s="25" t="s">
        <v>107</v>
      </c>
      <c r="C110" s="86" t="s">
        <v>108</v>
      </c>
      <c r="D110" s="248" t="s">
        <v>229</v>
      </c>
      <c r="E110" s="46">
        <f>E111+E114</f>
        <v>0</v>
      </c>
      <c r="F110" s="46">
        <f>F111+F114</f>
        <v>0</v>
      </c>
      <c r="G110" s="46">
        <f>G111+G114</f>
        <v>0</v>
      </c>
      <c r="H110" s="46">
        <f>H111+H114</f>
        <v>0</v>
      </c>
      <c r="I110" s="46">
        <f>I111+I114</f>
        <v>0</v>
      </c>
      <c r="J110" s="98"/>
      <c r="K110" s="46"/>
      <c r="L110" s="99"/>
    </row>
    <row r="111" spans="1:12" s="3" customFormat="1" hidden="1" x14ac:dyDescent="0.2">
      <c r="A111" s="114">
        <v>101</v>
      </c>
      <c r="B111" s="3" t="s">
        <v>264</v>
      </c>
      <c r="C111" s="8" t="s">
        <v>110</v>
      </c>
      <c r="D111" s="244" t="s">
        <v>229</v>
      </c>
      <c r="E111" s="46"/>
      <c r="F111" s="46"/>
      <c r="G111" s="46"/>
      <c r="H111" s="46"/>
      <c r="I111" s="46"/>
      <c r="J111" s="106"/>
      <c r="K111" s="46"/>
      <c r="L111" s="99"/>
    </row>
    <row r="112" spans="1:12" s="3" customFormat="1" hidden="1" x14ac:dyDescent="0.2">
      <c r="A112" s="66">
        <v>102</v>
      </c>
      <c r="B112" s="26" t="s">
        <v>270</v>
      </c>
      <c r="C112" s="8"/>
      <c r="D112" s="244"/>
      <c r="E112" s="46"/>
      <c r="F112" s="46"/>
      <c r="G112" s="46"/>
      <c r="H112" s="46"/>
      <c r="I112" s="46"/>
      <c r="J112" s="106"/>
      <c r="K112" s="46"/>
      <c r="L112" s="99"/>
    </row>
    <row r="113" spans="1:12" s="3" customFormat="1" hidden="1" x14ac:dyDescent="0.2">
      <c r="A113" s="114">
        <v>103</v>
      </c>
      <c r="B113" s="26" t="s">
        <v>271</v>
      </c>
      <c r="C113" s="8"/>
      <c r="D113" s="244"/>
      <c r="E113" s="46"/>
      <c r="F113" s="46"/>
      <c r="G113" s="46"/>
      <c r="H113" s="46"/>
      <c r="I113" s="46"/>
      <c r="J113" s="106"/>
      <c r="K113" s="46"/>
      <c r="L113" s="99"/>
    </row>
    <row r="114" spans="1:12" s="3" customFormat="1" hidden="1" x14ac:dyDescent="0.2">
      <c r="A114" s="66">
        <v>104</v>
      </c>
      <c r="B114" s="26" t="s">
        <v>172</v>
      </c>
      <c r="C114" s="8" t="s">
        <v>173</v>
      </c>
      <c r="D114" s="244" t="s">
        <v>229</v>
      </c>
      <c r="E114" s="46"/>
      <c r="F114" s="46"/>
      <c r="G114" s="46"/>
      <c r="H114" s="46"/>
      <c r="I114" s="46"/>
      <c r="J114" s="106"/>
      <c r="K114" s="46"/>
      <c r="L114" s="99"/>
    </row>
    <row r="115" spans="1:12" s="3" customFormat="1" ht="25.5" hidden="1" x14ac:dyDescent="0.2">
      <c r="A115" s="114">
        <v>105</v>
      </c>
      <c r="B115" s="23" t="s">
        <v>215</v>
      </c>
      <c r="C115" s="274" t="s">
        <v>214</v>
      </c>
      <c r="D115" s="244" t="s">
        <v>229</v>
      </c>
      <c r="E115" s="46"/>
      <c r="F115" s="46"/>
      <c r="G115" s="46"/>
      <c r="H115" s="46"/>
      <c r="I115" s="46"/>
      <c r="J115" s="98"/>
      <c r="K115" s="46"/>
      <c r="L115" s="99"/>
    </row>
    <row r="116" spans="1:12" s="14" customFormat="1" hidden="1" x14ac:dyDescent="0.2">
      <c r="A116" s="66">
        <v>106</v>
      </c>
      <c r="B116" s="44" t="s">
        <v>367</v>
      </c>
      <c r="C116" s="41"/>
      <c r="D116" s="250">
        <v>0</v>
      </c>
      <c r="E116" s="46">
        <f>E130+E120+E126</f>
        <v>0</v>
      </c>
      <c r="F116" s="46">
        <f>F130+F120+F126</f>
        <v>0</v>
      </c>
      <c r="G116" s="46">
        <f>G130+G120+G126</f>
        <v>0</v>
      </c>
      <c r="H116" s="46">
        <f>H130+H120+H126</f>
        <v>0</v>
      </c>
      <c r="I116" s="46">
        <f>I130+I120+I126</f>
        <v>0</v>
      </c>
      <c r="J116" s="98"/>
      <c r="K116" s="46"/>
      <c r="L116" s="99"/>
    </row>
    <row r="117" spans="1:12" s="3" customFormat="1" ht="25.5" hidden="1" x14ac:dyDescent="0.2">
      <c r="A117" s="114">
        <v>107</v>
      </c>
      <c r="B117" s="25" t="s">
        <v>112</v>
      </c>
      <c r="C117" s="43" t="s">
        <v>137</v>
      </c>
      <c r="D117" s="251" t="s">
        <v>229</v>
      </c>
      <c r="E117" s="46"/>
      <c r="F117" s="46"/>
      <c r="G117" s="46"/>
      <c r="H117" s="46"/>
      <c r="I117" s="46"/>
      <c r="J117" s="106"/>
      <c r="K117" s="46"/>
      <c r="L117" s="99"/>
    </row>
    <row r="118" spans="1:12" s="3" customFormat="1" hidden="1" x14ac:dyDescent="0.2">
      <c r="A118" s="66">
        <v>108</v>
      </c>
      <c r="B118" s="30" t="s">
        <v>113</v>
      </c>
      <c r="C118" s="8" t="s">
        <v>114</v>
      </c>
      <c r="D118" s="244" t="s">
        <v>229</v>
      </c>
      <c r="E118" s="46"/>
      <c r="F118" s="46"/>
      <c r="G118" s="46"/>
      <c r="H118" s="46"/>
      <c r="I118" s="46"/>
      <c r="J118" s="106"/>
      <c r="K118" s="46"/>
      <c r="L118" s="99"/>
    </row>
    <row r="119" spans="1:12" s="15" customFormat="1" hidden="1" x14ac:dyDescent="0.2">
      <c r="A119" s="114">
        <v>109</v>
      </c>
      <c r="B119" s="39" t="s">
        <v>115</v>
      </c>
      <c r="C119" s="6" t="s">
        <v>116</v>
      </c>
      <c r="D119" s="242" t="s">
        <v>229</v>
      </c>
      <c r="E119" s="46"/>
      <c r="F119" s="46"/>
      <c r="G119" s="46"/>
      <c r="H119" s="46"/>
      <c r="I119" s="46"/>
      <c r="J119" s="106"/>
      <c r="K119" s="46"/>
      <c r="L119" s="99"/>
    </row>
    <row r="120" spans="1:12" s="15" customFormat="1" hidden="1" x14ac:dyDescent="0.2">
      <c r="A120" s="66">
        <v>110</v>
      </c>
      <c r="B120" s="39" t="s">
        <v>272</v>
      </c>
      <c r="C120" s="8" t="s">
        <v>273</v>
      </c>
      <c r="D120" s="242" t="s">
        <v>229</v>
      </c>
      <c r="E120" s="46"/>
      <c r="F120" s="46"/>
      <c r="G120" s="46"/>
      <c r="H120" s="46"/>
      <c r="I120" s="46"/>
      <c r="J120" s="98"/>
      <c r="K120" s="46"/>
      <c r="L120" s="99"/>
    </row>
    <row r="121" spans="1:12" s="15" customFormat="1" hidden="1" x14ac:dyDescent="0.2">
      <c r="A121" s="114">
        <v>111</v>
      </c>
      <c r="B121" s="39" t="s">
        <v>274</v>
      </c>
      <c r="C121" s="480" t="s">
        <v>275</v>
      </c>
      <c r="D121" s="242" t="s">
        <v>229</v>
      </c>
      <c r="E121" s="46"/>
      <c r="F121" s="46"/>
      <c r="G121" s="46"/>
      <c r="H121" s="46"/>
      <c r="I121" s="46"/>
      <c r="J121" s="98"/>
      <c r="K121" s="46"/>
      <c r="L121" s="99"/>
    </row>
    <row r="122" spans="1:12" s="15" customFormat="1" hidden="1" x14ac:dyDescent="0.2">
      <c r="A122" s="66">
        <v>112</v>
      </c>
      <c r="B122" s="39" t="s">
        <v>276</v>
      </c>
      <c r="C122" s="127" t="s">
        <v>277</v>
      </c>
      <c r="D122" s="242" t="s">
        <v>229</v>
      </c>
      <c r="E122" s="46"/>
      <c r="F122" s="46"/>
      <c r="G122" s="46"/>
      <c r="H122" s="46"/>
      <c r="I122" s="46"/>
      <c r="J122" s="98"/>
      <c r="K122" s="46"/>
      <c r="L122" s="99"/>
    </row>
    <row r="123" spans="1:12" s="15" customFormat="1" hidden="1" x14ac:dyDescent="0.2">
      <c r="A123" s="114">
        <v>113</v>
      </c>
      <c r="B123" s="39" t="s">
        <v>303</v>
      </c>
      <c r="C123" s="480" t="s">
        <v>304</v>
      </c>
      <c r="D123" s="242"/>
      <c r="E123" s="46"/>
      <c r="F123" s="46"/>
      <c r="G123" s="46"/>
      <c r="H123" s="46"/>
      <c r="I123" s="46"/>
      <c r="J123" s="98"/>
      <c r="K123" s="46"/>
      <c r="L123" s="99"/>
    </row>
    <row r="124" spans="1:12" s="15" customFormat="1" hidden="1" x14ac:dyDescent="0.2">
      <c r="A124" s="66">
        <v>114</v>
      </c>
      <c r="B124" s="39" t="s">
        <v>305</v>
      </c>
      <c r="C124" s="127" t="s">
        <v>300</v>
      </c>
      <c r="D124" s="242"/>
      <c r="E124" s="46"/>
      <c r="F124" s="46"/>
      <c r="G124" s="46"/>
      <c r="H124" s="46"/>
      <c r="I124" s="46"/>
      <c r="J124" s="98"/>
      <c r="K124" s="46"/>
      <c r="L124" s="99"/>
    </row>
    <row r="125" spans="1:12" s="15" customFormat="1" hidden="1" x14ac:dyDescent="0.2">
      <c r="A125" s="114">
        <v>115</v>
      </c>
      <c r="B125" s="39" t="s">
        <v>276</v>
      </c>
      <c r="C125" s="127" t="s">
        <v>299</v>
      </c>
      <c r="D125" s="242"/>
      <c r="E125" s="46"/>
      <c r="F125" s="46"/>
      <c r="G125" s="46"/>
      <c r="H125" s="46"/>
      <c r="I125" s="46"/>
      <c r="J125" s="98"/>
      <c r="K125" s="46"/>
      <c r="L125" s="99"/>
    </row>
    <row r="126" spans="1:12" s="15" customFormat="1" ht="26.45" hidden="1" customHeight="1" x14ac:dyDescent="0.2">
      <c r="A126" s="66">
        <v>116</v>
      </c>
      <c r="B126" s="879" t="s">
        <v>359</v>
      </c>
      <c r="C126" s="480" t="s">
        <v>361</v>
      </c>
      <c r="D126" s="242"/>
      <c r="E126" s="138">
        <f>E127+E128+E129</f>
        <v>0</v>
      </c>
      <c r="F126" s="46">
        <f>F127+F128+F129</f>
        <v>0</v>
      </c>
      <c r="G126" s="46">
        <f>G127+G128+G129</f>
        <v>0</v>
      </c>
      <c r="H126" s="46">
        <f>H127+H128+H129</f>
        <v>0</v>
      </c>
      <c r="I126" s="46">
        <f>I127+I128+I129</f>
        <v>0</v>
      </c>
      <c r="J126" s="98"/>
      <c r="K126" s="46"/>
      <c r="L126" s="99"/>
    </row>
    <row r="127" spans="1:12" s="15" customFormat="1" hidden="1" x14ac:dyDescent="0.2">
      <c r="A127" s="114">
        <v>117</v>
      </c>
      <c r="B127" s="878" t="s">
        <v>360</v>
      </c>
      <c r="C127" s="127" t="s">
        <v>364</v>
      </c>
      <c r="D127" s="242"/>
      <c r="E127" s="138">
        <f>F127+G127+H127+I127</f>
        <v>0</v>
      </c>
      <c r="F127" s="46"/>
      <c r="G127" s="46">
        <v>0</v>
      </c>
      <c r="H127" s="46"/>
      <c r="I127" s="46"/>
      <c r="J127" s="98"/>
      <c r="K127" s="46"/>
      <c r="L127" s="99"/>
    </row>
    <row r="128" spans="1:12" s="15" customFormat="1" hidden="1" x14ac:dyDescent="0.2">
      <c r="A128" s="66">
        <v>118</v>
      </c>
      <c r="B128" s="39" t="s">
        <v>362</v>
      </c>
      <c r="C128" s="127" t="s">
        <v>365</v>
      </c>
      <c r="D128" s="242"/>
      <c r="E128" s="138">
        <f>F128+G128+H128+I128</f>
        <v>0</v>
      </c>
      <c r="F128" s="46"/>
      <c r="G128" s="46"/>
      <c r="H128" s="46"/>
      <c r="I128" s="46"/>
      <c r="J128" s="98"/>
      <c r="K128" s="46"/>
      <c r="L128" s="99"/>
    </row>
    <row r="129" spans="1:12" s="15" customFormat="1" hidden="1" x14ac:dyDescent="0.2">
      <c r="A129" s="114">
        <v>119</v>
      </c>
      <c r="B129" s="878" t="s">
        <v>363</v>
      </c>
      <c r="C129" s="127" t="s">
        <v>366</v>
      </c>
      <c r="D129" s="242"/>
      <c r="E129" s="138">
        <f>F129+G129+H129+I129</f>
        <v>0</v>
      </c>
      <c r="F129" s="46"/>
      <c r="G129" s="46"/>
      <c r="H129" s="46"/>
      <c r="I129" s="46"/>
      <c r="J129" s="98"/>
      <c r="K129" s="46"/>
      <c r="L129" s="99"/>
    </row>
    <row r="130" spans="1:12" s="3" customFormat="1" hidden="1" x14ac:dyDescent="0.2">
      <c r="A130" s="66">
        <v>116</v>
      </c>
      <c r="B130" s="40" t="s">
        <v>117</v>
      </c>
      <c r="C130" s="8" t="s">
        <v>118</v>
      </c>
      <c r="D130" s="244" t="s">
        <v>229</v>
      </c>
      <c r="E130" s="46">
        <f t="shared" ref="E130:I131" si="1">E131</f>
        <v>0</v>
      </c>
      <c r="F130" s="46">
        <f t="shared" si="1"/>
        <v>0</v>
      </c>
      <c r="G130" s="46">
        <f t="shared" si="1"/>
        <v>0</v>
      </c>
      <c r="H130" s="46">
        <f t="shared" si="1"/>
        <v>0</v>
      </c>
      <c r="I130" s="46">
        <f t="shared" si="1"/>
        <v>0</v>
      </c>
      <c r="J130" s="98"/>
      <c r="K130" s="46"/>
      <c r="L130" s="99"/>
    </row>
    <row r="131" spans="1:12" s="3" customFormat="1" hidden="1" x14ac:dyDescent="0.2">
      <c r="A131" s="114">
        <v>117</v>
      </c>
      <c r="B131" s="30" t="s">
        <v>368</v>
      </c>
      <c r="C131" s="4">
        <v>71</v>
      </c>
      <c r="D131" s="241">
        <v>0</v>
      </c>
      <c r="E131" s="46">
        <f t="shared" si="1"/>
        <v>0</v>
      </c>
      <c r="F131" s="46">
        <f t="shared" si="1"/>
        <v>0</v>
      </c>
      <c r="G131" s="46">
        <f t="shared" si="1"/>
        <v>0</v>
      </c>
      <c r="H131" s="46">
        <f t="shared" si="1"/>
        <v>0</v>
      </c>
      <c r="I131" s="46">
        <f t="shared" si="1"/>
        <v>0</v>
      </c>
      <c r="J131" s="98"/>
      <c r="K131" s="46"/>
      <c r="L131" s="99"/>
    </row>
    <row r="132" spans="1:12" s="3" customFormat="1" hidden="1" x14ac:dyDescent="0.2">
      <c r="A132" s="66">
        <v>118</v>
      </c>
      <c r="B132" s="30" t="s">
        <v>120</v>
      </c>
      <c r="C132" s="4" t="s">
        <v>121</v>
      </c>
      <c r="D132" s="241">
        <v>0</v>
      </c>
      <c r="E132" s="46">
        <f>E133+E134+E136+E137</f>
        <v>0</v>
      </c>
      <c r="F132" s="46">
        <f>F133+F134+F136+F137</f>
        <v>0</v>
      </c>
      <c r="G132" s="46">
        <f>G133+G134+G136+G137</f>
        <v>0</v>
      </c>
      <c r="H132" s="46">
        <f>H133+H134+H136+H137</f>
        <v>0</v>
      </c>
      <c r="I132" s="46">
        <f>I133+I134+I136+I137</f>
        <v>0</v>
      </c>
      <c r="J132" s="98"/>
      <c r="K132" s="46"/>
      <c r="L132" s="99"/>
    </row>
    <row r="133" spans="1:12" s="3" customFormat="1" hidden="1" x14ac:dyDescent="0.2">
      <c r="A133" s="114">
        <v>119</v>
      </c>
      <c r="B133" s="32" t="s">
        <v>122</v>
      </c>
      <c r="C133" s="9" t="s">
        <v>123</v>
      </c>
      <c r="D133" s="252"/>
      <c r="E133" s="46"/>
      <c r="F133" s="46"/>
      <c r="G133" s="46"/>
      <c r="H133" s="46"/>
      <c r="I133" s="46"/>
      <c r="J133" s="106"/>
      <c r="K133" s="46"/>
      <c r="L133" s="99"/>
    </row>
    <row r="134" spans="1:12" s="3" customFormat="1" hidden="1" x14ac:dyDescent="0.2">
      <c r="A134" s="66">
        <v>120</v>
      </c>
      <c r="B134" s="34" t="s">
        <v>124</v>
      </c>
      <c r="C134" s="9" t="s">
        <v>125</v>
      </c>
      <c r="D134" s="252"/>
      <c r="E134" s="46"/>
      <c r="F134" s="46"/>
      <c r="G134" s="46"/>
      <c r="H134" s="46"/>
      <c r="I134" s="46"/>
      <c r="J134" s="106"/>
      <c r="K134" s="46"/>
      <c r="L134" s="99"/>
    </row>
    <row r="135" spans="1:12" s="3" customFormat="1" hidden="1" x14ac:dyDescent="0.2">
      <c r="A135" s="114">
        <v>121</v>
      </c>
      <c r="B135" s="34" t="s">
        <v>223</v>
      </c>
      <c r="C135" s="301" t="s">
        <v>125</v>
      </c>
      <c r="D135" s="253"/>
      <c r="E135" s="286"/>
      <c r="F135" s="46"/>
      <c r="G135" s="46"/>
      <c r="H135" s="46"/>
      <c r="I135" s="46"/>
      <c r="J135" s="106"/>
      <c r="K135" s="46"/>
      <c r="L135" s="99"/>
    </row>
    <row r="136" spans="1:12" s="3" customFormat="1" hidden="1" x14ac:dyDescent="0.2">
      <c r="A136" s="66">
        <v>122</v>
      </c>
      <c r="B136" s="285" t="s">
        <v>126</v>
      </c>
      <c r="C136" s="255" t="s">
        <v>127</v>
      </c>
      <c r="D136" s="253"/>
      <c r="E136" s="286"/>
      <c r="F136" s="46"/>
      <c r="G136" s="46"/>
      <c r="H136" s="46"/>
      <c r="I136" s="46"/>
      <c r="J136" s="106"/>
      <c r="K136" s="46"/>
      <c r="L136" s="99"/>
    </row>
    <row r="137" spans="1:12" s="3" customFormat="1" ht="13.5" hidden="1" thickBot="1" x14ac:dyDescent="0.25">
      <c r="A137" s="114">
        <v>123</v>
      </c>
      <c r="B137" s="287" t="s">
        <v>128</v>
      </c>
      <c r="C137" s="288" t="s">
        <v>129</v>
      </c>
      <c r="D137" s="289"/>
      <c r="E137" s="290"/>
      <c r="F137" s="91"/>
      <c r="G137" s="91"/>
      <c r="H137" s="91"/>
      <c r="I137" s="91"/>
      <c r="J137" s="107"/>
      <c r="K137" s="91"/>
      <c r="L137" s="108"/>
    </row>
    <row r="138" spans="1:12" ht="12.75" customHeight="1" x14ac:dyDescent="0.2">
      <c r="B138" s="11" t="s">
        <v>146</v>
      </c>
      <c r="C138" s="12"/>
      <c r="D138" s="12"/>
      <c r="E138" s="12"/>
      <c r="F138" s="12"/>
      <c r="G138" s="12"/>
      <c r="H138" s="12"/>
      <c r="I138" s="12"/>
      <c r="J138" s="12"/>
      <c r="K138" s="12"/>
    </row>
    <row r="139" spans="1:12" ht="12.75" customHeight="1" x14ac:dyDescent="0.2">
      <c r="B139" s="11" t="s">
        <v>130</v>
      </c>
      <c r="C139" s="88" t="s">
        <v>161</v>
      </c>
      <c r="D139" s="88"/>
      <c r="E139" s="3"/>
      <c r="F139" s="12" t="s">
        <v>131</v>
      </c>
      <c r="G139" s="3"/>
      <c r="H139" s="228"/>
      <c r="I139" s="12" t="s">
        <v>290</v>
      </c>
      <c r="J139" s="3"/>
      <c r="K139" s="3"/>
      <c r="L139" s="3"/>
    </row>
    <row r="140" spans="1:12" ht="12.75" customHeight="1" x14ac:dyDescent="0.2">
      <c r="B140" s="16" t="s">
        <v>132</v>
      </c>
      <c r="C140" s="228" t="s">
        <v>145</v>
      </c>
      <c r="D140" s="228"/>
      <c r="E140" s="228"/>
      <c r="F140" s="12" t="s">
        <v>293</v>
      </c>
      <c r="G140" s="3"/>
      <c r="H140" s="89"/>
      <c r="I140" s="1008" t="s">
        <v>292</v>
      </c>
      <c r="J140" s="1008"/>
      <c r="K140" s="1008"/>
      <c r="L140" s="1008"/>
    </row>
    <row r="141" spans="1:12" ht="12.75" customHeight="1" x14ac:dyDescent="0.2">
      <c r="I141" s="12" t="s">
        <v>291</v>
      </c>
      <c r="J141" s="3"/>
      <c r="K141" s="3"/>
      <c r="L141" s="3"/>
    </row>
    <row r="142" spans="1:12" ht="12.75" customHeight="1" x14ac:dyDescent="0.2"/>
    <row r="143" spans="1:12" ht="12.75" customHeight="1" x14ac:dyDescent="0.2"/>
    <row r="144" spans="1:12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</sheetData>
  <sheetProtection selectLockedCells="1" selectUnlockedCells="1"/>
  <mergeCells count="12">
    <mergeCell ref="C9:C10"/>
    <mergeCell ref="F9:I9"/>
    <mergeCell ref="E9:E10"/>
    <mergeCell ref="D9:D10"/>
    <mergeCell ref="I140:L140"/>
    <mergeCell ref="B7:G7"/>
    <mergeCell ref="B5:L5"/>
    <mergeCell ref="B6:L6"/>
    <mergeCell ref="A8:B8"/>
    <mergeCell ref="A9:A10"/>
    <mergeCell ref="B9:B10"/>
    <mergeCell ref="J9:L9"/>
  </mergeCells>
  <printOptions horizontalCentered="1"/>
  <pageMargins left="0.11811023622047245" right="0.19685039370078741" top="0.39370078740157483" bottom="0.15748031496062992" header="0.31496062992125984" footer="0.31496062992125984"/>
  <pageSetup paperSize="9" firstPageNumber="0" orientation="landscape" r:id="rId1"/>
  <headerFooter alignWithMargins="0"/>
  <colBreaks count="1" manualBreakCount="1">
    <brk id="15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2"/>
  <sheetViews>
    <sheetView topLeftCell="A116" zoomScaleNormal="100" workbookViewId="0">
      <selection activeCell="D133" sqref="D133"/>
    </sheetView>
  </sheetViews>
  <sheetFormatPr defaultRowHeight="12.75" customHeight="1" x14ac:dyDescent="0.2"/>
  <cols>
    <col min="1" max="1" width="4.5703125" style="45" customWidth="1"/>
    <col min="2" max="2" width="53.85546875" style="54" customWidth="1"/>
    <col min="3" max="3" width="8.7109375" style="45" customWidth="1"/>
    <col min="4" max="4" width="9.42578125" style="45" customWidth="1"/>
    <col min="5" max="5" width="11.42578125" style="45" customWidth="1"/>
    <col min="6" max="6" width="8.7109375" style="45" customWidth="1"/>
    <col min="7" max="7" width="7.28515625" style="45" customWidth="1"/>
    <col min="8" max="8" width="7.5703125" style="45" customWidth="1"/>
    <col min="9" max="9" width="7.85546875" style="45" customWidth="1"/>
    <col min="10" max="10" width="8.28515625" style="45" customWidth="1"/>
    <col min="11" max="11" width="8.7109375" style="45" customWidth="1"/>
    <col min="12" max="12" width="8.42578125" style="45" bestFit="1" customWidth="1"/>
    <col min="13" max="16384" width="9.140625" style="45"/>
  </cols>
  <sheetData>
    <row r="1" spans="1:13" ht="12.75" customHeight="1" x14ac:dyDescent="0.2">
      <c r="B1" s="48" t="s">
        <v>336</v>
      </c>
      <c r="C1" s="48"/>
      <c r="D1" s="48"/>
      <c r="E1" s="48"/>
      <c r="F1" s="48"/>
      <c r="G1" s="48"/>
      <c r="H1" s="48"/>
      <c r="I1" s="3"/>
      <c r="J1" s="3"/>
      <c r="K1" s="3"/>
      <c r="L1" s="3"/>
    </row>
    <row r="2" spans="1:13" ht="12.75" customHeight="1" x14ac:dyDescent="0.2">
      <c r="B2" s="49" t="s">
        <v>335</v>
      </c>
      <c r="C2" s="48"/>
      <c r="D2" s="48"/>
      <c r="E2" s="48"/>
      <c r="F2" s="48"/>
      <c r="G2" s="48"/>
      <c r="H2" s="48"/>
      <c r="I2" s="3"/>
      <c r="J2" s="3"/>
      <c r="K2" s="3"/>
      <c r="L2" s="3"/>
    </row>
    <row r="3" spans="1:13" ht="12.75" customHeight="1" x14ac:dyDescent="0.2">
      <c r="B3" s="48" t="s">
        <v>138</v>
      </c>
      <c r="C3" s="48"/>
      <c r="D3" s="48"/>
      <c r="E3" s="48"/>
      <c r="F3" s="48"/>
      <c r="G3" s="48"/>
      <c r="H3" s="48"/>
      <c r="I3" s="3"/>
      <c r="J3" s="3"/>
      <c r="K3" s="3"/>
      <c r="L3" s="3"/>
    </row>
    <row r="4" spans="1:13" ht="12.75" customHeight="1" x14ac:dyDescent="0.2">
      <c r="B4" s="48"/>
      <c r="C4" s="48"/>
      <c r="D4" s="48"/>
      <c r="E4" s="48"/>
      <c r="F4" s="48"/>
      <c r="G4" s="48"/>
      <c r="H4" s="48"/>
      <c r="I4" s="3"/>
      <c r="J4" s="3"/>
      <c r="K4" s="3"/>
      <c r="L4" s="3"/>
    </row>
    <row r="5" spans="1:13" s="1" customFormat="1" ht="12.75" customHeight="1" x14ac:dyDescent="0.2">
      <c r="B5" s="1009" t="s">
        <v>294</v>
      </c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3"/>
    </row>
    <row r="6" spans="1:13" x14ac:dyDescent="0.2">
      <c r="B6" s="1011" t="s">
        <v>178</v>
      </c>
      <c r="C6" s="1010"/>
      <c r="D6" s="1010"/>
      <c r="E6" s="1010"/>
      <c r="F6" s="1010"/>
      <c r="G6" s="1010"/>
      <c r="H6" s="1010"/>
      <c r="I6" s="1010"/>
      <c r="J6" s="1010"/>
      <c r="K6" s="1010"/>
      <c r="L6" s="1010"/>
    </row>
    <row r="7" spans="1:13" x14ac:dyDescent="0.2">
      <c r="B7" s="50"/>
      <c r="C7" s="1036" t="s">
        <v>327</v>
      </c>
      <c r="D7" s="1036"/>
      <c r="E7" s="1037"/>
      <c r="F7" s="51"/>
      <c r="G7" s="51"/>
      <c r="H7" s="51"/>
      <c r="I7" s="51"/>
      <c r="J7" s="51"/>
      <c r="K7" s="51"/>
      <c r="L7" s="51"/>
    </row>
    <row r="8" spans="1:13" ht="12.75" customHeight="1" thickBot="1" x14ac:dyDescent="0.25">
      <c r="A8" s="1012"/>
      <c r="B8" s="1012"/>
      <c r="C8" s="52"/>
      <c r="D8" s="52"/>
      <c r="E8" s="52"/>
      <c r="F8" s="52"/>
      <c r="G8" s="52"/>
      <c r="H8" s="52"/>
      <c r="J8" s="53"/>
      <c r="K8" s="53" t="s">
        <v>0</v>
      </c>
    </row>
    <row r="9" spans="1:13" s="3" customFormat="1" ht="12.75" customHeight="1" x14ac:dyDescent="0.2">
      <c r="A9" s="1013" t="s">
        <v>153</v>
      </c>
      <c r="B9" s="1015" t="s">
        <v>152</v>
      </c>
      <c r="C9" s="1019" t="s">
        <v>1</v>
      </c>
      <c r="D9" s="1017" t="s">
        <v>328</v>
      </c>
      <c r="E9" s="1003" t="s">
        <v>333</v>
      </c>
      <c r="F9" s="1021" t="s">
        <v>329</v>
      </c>
      <c r="G9" s="1022"/>
      <c r="H9" s="1022"/>
      <c r="I9" s="1022"/>
      <c r="J9" s="1005" t="s">
        <v>151</v>
      </c>
      <c r="K9" s="1006"/>
      <c r="L9" s="1007"/>
    </row>
    <row r="10" spans="1:13" s="3" customFormat="1" ht="53.45" customHeight="1" thickBot="1" x14ac:dyDescent="0.25">
      <c r="A10" s="1014"/>
      <c r="B10" s="1016"/>
      <c r="C10" s="1020"/>
      <c r="D10" s="1018"/>
      <c r="E10" s="1004"/>
      <c r="F10" s="84" t="s">
        <v>147</v>
      </c>
      <c r="G10" s="84" t="s">
        <v>148</v>
      </c>
      <c r="H10" s="84" t="s">
        <v>149</v>
      </c>
      <c r="I10" s="109" t="s">
        <v>150</v>
      </c>
      <c r="J10" s="210">
        <v>2024</v>
      </c>
      <c r="K10" s="211">
        <v>2025</v>
      </c>
      <c r="L10" s="211">
        <v>2026</v>
      </c>
    </row>
    <row r="11" spans="1:13" s="3" customFormat="1" ht="27" customHeight="1" thickBot="1" x14ac:dyDescent="0.25">
      <c r="A11" s="115" t="s">
        <v>134</v>
      </c>
      <c r="B11" s="116" t="s">
        <v>2</v>
      </c>
      <c r="C11" s="117"/>
      <c r="D11" s="659">
        <f>'68.50.50.01-rest dss'!D11+CPFA!D11</f>
        <v>22212.63</v>
      </c>
      <c r="E11" s="728">
        <f>'68.50.50.01-rest dss'!E11+CPFA!E11</f>
        <v>35335.629999999997</v>
      </c>
      <c r="F11" s="728">
        <f>'68.50.50.01-rest dss'!F11+CPFA!F11</f>
        <v>11584.33</v>
      </c>
      <c r="G11" s="728">
        <f>'68.50.50.01-rest dss'!G11+CPFA!G11</f>
        <v>8550.2999999999993</v>
      </c>
      <c r="H11" s="728">
        <f>'68.50.50.01-rest dss'!H11+CPFA!H11</f>
        <v>7388</v>
      </c>
      <c r="I11" s="728">
        <f>'68.50.50.01-rest dss'!I11+CPFA!I11</f>
        <v>7813</v>
      </c>
      <c r="J11" s="763">
        <f>'68.50.50.01-rest dss'!J11+CPFA!J11</f>
        <v>41960</v>
      </c>
      <c r="K11" s="728">
        <f>'68.50.50.01-rest dss'!K11+CPFA!K11</f>
        <v>37918</v>
      </c>
      <c r="L11" s="764">
        <f>'68.50.50.01-rest dss'!L11+CPFA!L11</f>
        <v>31249</v>
      </c>
    </row>
    <row r="12" spans="1:13" s="3" customFormat="1" ht="22.5" customHeight="1" x14ac:dyDescent="0.2">
      <c r="A12" s="118">
        <v>2</v>
      </c>
      <c r="B12" s="119" t="s">
        <v>3</v>
      </c>
      <c r="C12" s="120"/>
      <c r="D12" s="717">
        <f>'68.50.50.01-rest dss'!D12+CPFA!D12</f>
        <v>0</v>
      </c>
      <c r="E12" s="729">
        <f>'68.50.50.01-rest dss'!E12+CPFA!E12</f>
        <v>30370</v>
      </c>
      <c r="F12" s="729">
        <f>'68.50.50.01-rest dss'!F12+CPFA!F12</f>
        <v>8373</v>
      </c>
      <c r="G12" s="729">
        <f>'68.50.50.01-rest dss'!G12+CPFA!G12</f>
        <v>7406</v>
      </c>
      <c r="H12" s="729">
        <f>'68.50.50.01-rest dss'!H12+CPFA!H12</f>
        <v>6808</v>
      </c>
      <c r="I12" s="729">
        <f>'68.50.50.01-rest dss'!I12+CPFA!I12</f>
        <v>7783</v>
      </c>
      <c r="J12" s="765">
        <f>J13</f>
        <v>31339</v>
      </c>
      <c r="K12" s="766">
        <f>K13</f>
        <v>31292</v>
      </c>
      <c r="L12" s="767">
        <f>L13</f>
        <v>31249</v>
      </c>
    </row>
    <row r="13" spans="1:13" s="3" customFormat="1" x14ac:dyDescent="0.2">
      <c r="A13" s="66">
        <v>3</v>
      </c>
      <c r="B13" s="28" t="s">
        <v>4</v>
      </c>
      <c r="C13" s="4" t="s">
        <v>5</v>
      </c>
      <c r="D13" s="336">
        <f>'68.50.50.01-rest dss'!D13+CPFA!D13</f>
        <v>0</v>
      </c>
      <c r="E13" s="152">
        <f>'68.50.50.01-rest dss'!E13+CPFA!E13</f>
        <v>30370</v>
      </c>
      <c r="F13" s="152">
        <f>'68.50.50.01-rest dss'!F13+CPFA!F13</f>
        <v>8373</v>
      </c>
      <c r="G13" s="152">
        <f>'68.50.50.01-rest dss'!G13+CPFA!G13</f>
        <v>7406</v>
      </c>
      <c r="H13" s="152">
        <f>'68.50.50.01-rest dss'!H13+CPFA!H13</f>
        <v>6808</v>
      </c>
      <c r="I13" s="152">
        <f>'68.50.50.01-rest dss'!I13+CPFA!I13</f>
        <v>7783</v>
      </c>
      <c r="J13" s="754">
        <f>J14+J33+J91+J110</f>
        <v>31339</v>
      </c>
      <c r="K13" s="152">
        <f>K14+K33+K91+K110</f>
        <v>31292</v>
      </c>
      <c r="L13" s="755">
        <f>L14+L33+L91+L110</f>
        <v>31249</v>
      </c>
    </row>
    <row r="14" spans="1:13" s="3" customFormat="1" x14ac:dyDescent="0.2">
      <c r="A14" s="66">
        <v>4</v>
      </c>
      <c r="B14" s="29" t="s">
        <v>6</v>
      </c>
      <c r="C14" s="13" t="s">
        <v>7</v>
      </c>
      <c r="D14" s="336">
        <f>'68.50.50.01-rest dss'!D14+CPFA!D14</f>
        <v>0</v>
      </c>
      <c r="E14" s="138">
        <f>'68.50.50.01-rest dss'!E14+CPFA!E14</f>
        <v>14801</v>
      </c>
      <c r="F14" s="138">
        <f>'68.50.50.01-rest dss'!F14+CPFA!F14</f>
        <v>3634</v>
      </c>
      <c r="G14" s="138">
        <f>'68.50.50.01-rest dss'!G14+CPFA!G14</f>
        <v>4126</v>
      </c>
      <c r="H14" s="138">
        <f>'68.50.50.01-rest dss'!H14+CPFA!H14</f>
        <v>3524</v>
      </c>
      <c r="I14" s="138">
        <f>'68.50.50.01-rest dss'!I14+CPFA!I14</f>
        <v>3517</v>
      </c>
      <c r="J14" s="754">
        <f>'68.50.50.01-rest dss'!J14+CPFA!J14</f>
        <v>15252</v>
      </c>
      <c r="K14" s="754">
        <f>'68.50.50.01-rest dss'!K14+CPFA!K14</f>
        <v>15215</v>
      </c>
      <c r="L14" s="768">
        <f>'68.50.50.01-rest dss'!L14+CPFA!L14</f>
        <v>15179</v>
      </c>
    </row>
    <row r="15" spans="1:13" s="3" customFormat="1" x14ac:dyDescent="0.2">
      <c r="A15" s="66">
        <v>5</v>
      </c>
      <c r="B15" s="30" t="s">
        <v>8</v>
      </c>
      <c r="C15" s="13" t="s">
        <v>9</v>
      </c>
      <c r="D15" s="336">
        <f>'68.50.50.01-rest dss'!D15+CPFA!D15</f>
        <v>0</v>
      </c>
      <c r="E15" s="138">
        <f>'68.50.50.01-rest dss'!E15+CPFA!E15</f>
        <v>14217</v>
      </c>
      <c r="F15" s="138">
        <f>'68.50.50.01-rest dss'!F15+CPFA!F15</f>
        <v>3549</v>
      </c>
      <c r="G15" s="138">
        <f>'68.50.50.01-rest dss'!G15+CPFA!G15</f>
        <v>3789</v>
      </c>
      <c r="H15" s="138">
        <f>'68.50.50.01-rest dss'!H15+CPFA!H15</f>
        <v>3443</v>
      </c>
      <c r="I15" s="138">
        <f>'68.50.50.01-rest dss'!I15+CPFA!I15</f>
        <v>3436</v>
      </c>
      <c r="J15" s="144"/>
      <c r="K15" s="138"/>
      <c r="L15" s="145"/>
    </row>
    <row r="16" spans="1:13" s="3" customFormat="1" x14ac:dyDescent="0.2">
      <c r="A16" s="66">
        <v>6</v>
      </c>
      <c r="B16" s="31" t="s">
        <v>10</v>
      </c>
      <c r="C16" s="6" t="s">
        <v>11</v>
      </c>
      <c r="D16" s="336">
        <f>'68.50.50.01-rest dss'!D16+CPFA!D16</f>
        <v>0</v>
      </c>
      <c r="E16" s="139">
        <f>'68.50.50.01-rest dss'!E16+CPFA!E16</f>
        <v>11724</v>
      </c>
      <c r="F16" s="139">
        <f>'68.50.50.01-rest dss'!F16+CPFA!F16</f>
        <v>2986</v>
      </c>
      <c r="G16" s="139">
        <f>'68.50.50.01-rest dss'!G16+CPFA!G16</f>
        <v>3106</v>
      </c>
      <c r="H16" s="139">
        <f>'68.50.50.01-rest dss'!H16+CPFA!H16</f>
        <v>2818</v>
      </c>
      <c r="I16" s="139">
        <f>'68.50.50.01-rest dss'!I16+CPFA!I16</f>
        <v>2814</v>
      </c>
      <c r="J16" s="146"/>
      <c r="K16" s="139"/>
      <c r="L16" s="147"/>
    </row>
    <row r="17" spans="1:15" s="3" customFormat="1" x14ac:dyDescent="0.2">
      <c r="A17" s="66">
        <v>7</v>
      </c>
      <c r="B17" s="31" t="s">
        <v>12</v>
      </c>
      <c r="C17" s="6" t="s">
        <v>13</v>
      </c>
      <c r="D17" s="336">
        <f>'68.50.50.01-rest dss'!D17+CPFA!D17</f>
        <v>0</v>
      </c>
      <c r="E17" s="139">
        <f>'68.50.50.01-rest dss'!E17+CPFA!E17</f>
        <v>1781</v>
      </c>
      <c r="F17" s="139">
        <f>'68.50.50.01-rest dss'!F17+CPFA!F17</f>
        <v>378</v>
      </c>
      <c r="G17" s="139">
        <f>'68.50.50.01-rest dss'!G17+CPFA!G17</f>
        <v>497</v>
      </c>
      <c r="H17" s="139">
        <f>'68.50.50.01-rest dss'!H17+CPFA!H17</f>
        <v>454</v>
      </c>
      <c r="I17" s="139">
        <f>'68.50.50.01-rest dss'!I17+CPFA!I17</f>
        <v>452</v>
      </c>
      <c r="J17" s="146"/>
      <c r="K17" s="139"/>
      <c r="L17" s="147"/>
      <c r="O17" s="83"/>
    </row>
    <row r="18" spans="1:15" s="3" customFormat="1" x14ac:dyDescent="0.2">
      <c r="A18" s="66">
        <v>8</v>
      </c>
      <c r="B18" s="31" t="s">
        <v>194</v>
      </c>
      <c r="C18" s="127" t="s">
        <v>193</v>
      </c>
      <c r="D18" s="336">
        <f>'68.50.50.01-rest dss'!D18+CPFA!D18</f>
        <v>0</v>
      </c>
      <c r="E18" s="139">
        <f>'68.50.50.01-rest dss'!E18+CPFA!E18</f>
        <v>100</v>
      </c>
      <c r="F18" s="139">
        <f>'68.50.50.01-rest dss'!F18+CPFA!F18</f>
        <v>26</v>
      </c>
      <c r="G18" s="139">
        <f>'68.50.50.01-rest dss'!G18+CPFA!G18</f>
        <v>26</v>
      </c>
      <c r="H18" s="139">
        <f>'68.50.50.01-rest dss'!H18+CPFA!H18</f>
        <v>24</v>
      </c>
      <c r="I18" s="139">
        <f>'68.50.50.01-rest dss'!I18+CPFA!I18</f>
        <v>24</v>
      </c>
      <c r="J18" s="146"/>
      <c r="K18" s="139"/>
      <c r="L18" s="147"/>
      <c r="O18" s="83"/>
    </row>
    <row r="19" spans="1:15" s="3" customFormat="1" hidden="1" x14ac:dyDescent="0.2">
      <c r="A19" s="66">
        <v>9</v>
      </c>
      <c r="B19" s="3" t="s">
        <v>195</v>
      </c>
      <c r="C19" s="128" t="s">
        <v>196</v>
      </c>
      <c r="D19" s="336">
        <f>'68.50.50.01-rest dss'!D19+CPFA!D19</f>
        <v>0</v>
      </c>
      <c r="E19" s="139">
        <f>'68.50.50.01-rest dss'!E19+CPFA!E19</f>
        <v>0</v>
      </c>
      <c r="F19" s="139">
        <f>'68.50.50.01-rest dss'!F19+CPFA!F19</f>
        <v>0</v>
      </c>
      <c r="G19" s="139">
        <f>'68.50.50.01-rest dss'!G19+CPFA!G19</f>
        <v>0</v>
      </c>
      <c r="H19" s="139">
        <f>'68.50.50.01-rest dss'!H19+CPFA!H19</f>
        <v>0</v>
      </c>
      <c r="I19" s="139">
        <f>'68.50.50.01-rest dss'!I19+CPFA!I19</f>
        <v>0</v>
      </c>
      <c r="J19" s="146"/>
      <c r="K19" s="139"/>
      <c r="L19" s="147"/>
      <c r="O19" s="83"/>
    </row>
    <row r="20" spans="1:15" s="3" customFormat="1" hidden="1" x14ac:dyDescent="0.2">
      <c r="A20" s="66">
        <v>10</v>
      </c>
      <c r="B20" s="31" t="s">
        <v>192</v>
      </c>
      <c r="C20" s="127" t="s">
        <v>191</v>
      </c>
      <c r="D20" s="336">
        <f>'68.50.50.01-rest dss'!D20+CPFA!D20</f>
        <v>0</v>
      </c>
      <c r="E20" s="139">
        <f>'68.50.50.01-rest dss'!E20+CPFA!E20</f>
        <v>0</v>
      </c>
      <c r="F20" s="139">
        <f>'68.50.50.01-rest dss'!F20+CPFA!F20</f>
        <v>0</v>
      </c>
      <c r="G20" s="139">
        <f>'68.50.50.01-rest dss'!G20+CPFA!G20</f>
        <v>0</v>
      </c>
      <c r="H20" s="139">
        <f>'68.50.50.01-rest dss'!H20+CPFA!H20</f>
        <v>0</v>
      </c>
      <c r="I20" s="139">
        <f>'68.50.50.01-rest dss'!I20+CPFA!I20</f>
        <v>0</v>
      </c>
      <c r="J20" s="146"/>
      <c r="K20" s="139"/>
      <c r="L20" s="147"/>
      <c r="O20" s="83"/>
    </row>
    <row r="21" spans="1:15" s="3" customFormat="1" x14ac:dyDescent="0.2">
      <c r="A21" s="66">
        <v>11</v>
      </c>
      <c r="B21" s="31" t="s">
        <v>162</v>
      </c>
      <c r="C21" s="6" t="s">
        <v>163</v>
      </c>
      <c r="D21" s="336">
        <f>'68.50.50.01-rest dss'!D21+CPFA!D21</f>
        <v>0</v>
      </c>
      <c r="E21" s="139">
        <f>'68.50.50.01-rest dss'!E21+CPFA!E21</f>
        <v>612</v>
      </c>
      <c r="F21" s="139">
        <f>'68.50.50.01-rest dss'!F21+CPFA!F21</f>
        <v>159</v>
      </c>
      <c r="G21" s="139">
        <f>'68.50.50.01-rest dss'!G21+CPFA!G21</f>
        <v>160</v>
      </c>
      <c r="H21" s="139">
        <f>'68.50.50.01-rest dss'!H21+CPFA!H21</f>
        <v>147</v>
      </c>
      <c r="I21" s="139">
        <f>'68.50.50.01-rest dss'!I21+CPFA!I21</f>
        <v>146</v>
      </c>
      <c r="J21" s="146"/>
      <c r="K21" s="139"/>
      <c r="L21" s="147"/>
      <c r="O21" s="83"/>
    </row>
    <row r="22" spans="1:15" s="3" customFormat="1" x14ac:dyDescent="0.2">
      <c r="A22" s="66">
        <v>12</v>
      </c>
      <c r="B22" s="31" t="s">
        <v>204</v>
      </c>
      <c r="C22" s="206" t="s">
        <v>205</v>
      </c>
      <c r="D22" s="354">
        <f>'68.50.50.01-rest dss'!D22+CPFA!D22</f>
        <v>0</v>
      </c>
      <c r="E22" s="138">
        <f>'68.50.50.01-rest dss'!E22+CPFA!E22</f>
        <v>243</v>
      </c>
      <c r="F22" s="138">
        <f>'68.50.50.01-rest dss'!F22+CPFA!F22</f>
        <v>0</v>
      </c>
      <c r="G22" s="138">
        <f>'68.50.50.01-rest dss'!G22+CPFA!G22</f>
        <v>243</v>
      </c>
      <c r="H22" s="138">
        <f>'68.50.50.01-rest dss'!H22+CPFA!H22</f>
        <v>0</v>
      </c>
      <c r="I22" s="138">
        <f>'68.50.50.01-rest dss'!I22+CPFA!I22</f>
        <v>0</v>
      </c>
      <c r="J22" s="146"/>
      <c r="K22" s="139"/>
      <c r="L22" s="147"/>
      <c r="O22" s="83"/>
    </row>
    <row r="23" spans="1:15" s="3" customFormat="1" x14ac:dyDescent="0.2">
      <c r="A23" s="66">
        <v>13</v>
      </c>
      <c r="B23" s="31" t="s">
        <v>206</v>
      </c>
      <c r="C23" s="129" t="s">
        <v>207</v>
      </c>
      <c r="D23" s="336">
        <f>'68.50.50.01-rest dss'!D23+CPFA!D23</f>
        <v>0</v>
      </c>
      <c r="E23" s="139">
        <f>'68.50.50.01-rest dss'!E23+CPFA!E23</f>
        <v>243</v>
      </c>
      <c r="F23" s="139">
        <f>'68.50.50.01-rest dss'!F23+CPFA!F23</f>
        <v>0</v>
      </c>
      <c r="G23" s="139">
        <f>'68.50.50.01-rest dss'!G23+CPFA!G23</f>
        <v>243</v>
      </c>
      <c r="H23" s="139">
        <f>'68.50.50.01-rest dss'!H23+CPFA!H23</f>
        <v>0</v>
      </c>
      <c r="I23" s="139">
        <f>'68.50.50.01-rest dss'!I23+CPFA!I23</f>
        <v>0</v>
      </c>
      <c r="J23" s="146"/>
      <c r="K23" s="139"/>
      <c r="L23" s="147"/>
      <c r="O23" s="83"/>
    </row>
    <row r="24" spans="1:15" s="3" customFormat="1" hidden="1" x14ac:dyDescent="0.2">
      <c r="A24" s="66">
        <v>14</v>
      </c>
      <c r="B24" s="31" t="s">
        <v>262</v>
      </c>
      <c r="C24" s="465" t="s">
        <v>217</v>
      </c>
      <c r="D24" s="336"/>
      <c r="E24" s="139"/>
      <c r="F24" s="139"/>
      <c r="G24" s="139"/>
      <c r="H24" s="139"/>
      <c r="I24" s="139"/>
      <c r="J24" s="146"/>
      <c r="K24" s="139"/>
      <c r="L24" s="147"/>
      <c r="O24" s="83"/>
    </row>
    <row r="25" spans="1:15" s="3" customFormat="1" x14ac:dyDescent="0.2">
      <c r="A25" s="66">
        <v>15</v>
      </c>
      <c r="B25" s="30" t="s">
        <v>14</v>
      </c>
      <c r="C25" s="8" t="s">
        <v>15</v>
      </c>
      <c r="D25" s="336">
        <f>'68.50.50.01-rest dss'!D25+CPFA!D25</f>
        <v>0</v>
      </c>
      <c r="E25" s="138">
        <f>'68.50.50.01-rest dss'!E25+CPFA!E25</f>
        <v>341</v>
      </c>
      <c r="F25" s="138">
        <f>'68.50.50.01-rest dss'!F25+CPFA!F25</f>
        <v>85</v>
      </c>
      <c r="G25" s="138">
        <f>'68.50.50.01-rest dss'!G25+CPFA!G25</f>
        <v>94</v>
      </c>
      <c r="H25" s="138">
        <f>'68.50.50.01-rest dss'!H25+CPFA!H25</f>
        <v>81</v>
      </c>
      <c r="I25" s="138">
        <f>'68.50.50.01-rest dss'!I25+CPFA!I25</f>
        <v>81</v>
      </c>
      <c r="J25" s="144"/>
      <c r="K25" s="138"/>
      <c r="L25" s="145"/>
    </row>
    <row r="26" spans="1:15" s="3" customFormat="1" x14ac:dyDescent="0.2">
      <c r="A26" s="66">
        <v>16</v>
      </c>
      <c r="B26" s="32" t="s">
        <v>16</v>
      </c>
      <c r="C26" s="6" t="s">
        <v>17</v>
      </c>
      <c r="D26" s="336">
        <f>'68.50.50.01-rest dss'!D26+CPFA!D26</f>
        <v>0</v>
      </c>
      <c r="E26" s="139">
        <f>'68.50.50.01-rest dss'!E26+CPFA!E26</f>
        <v>6</v>
      </c>
      <c r="F26" s="139">
        <f>'68.50.50.01-rest dss'!F26+CPFA!F26</f>
        <v>0</v>
      </c>
      <c r="G26" s="139">
        <f>'68.50.50.01-rest dss'!G26+CPFA!G26</f>
        <v>6</v>
      </c>
      <c r="H26" s="139">
        <f>'68.50.50.01-rest dss'!H26+CPFA!H26</f>
        <v>0</v>
      </c>
      <c r="I26" s="139">
        <f>'68.50.50.01-rest dss'!I26+CPFA!I26</f>
        <v>0</v>
      </c>
      <c r="J26" s="146"/>
      <c r="K26" s="139"/>
      <c r="L26" s="147"/>
    </row>
    <row r="27" spans="1:15" s="3" customFormat="1" x14ac:dyDescent="0.2">
      <c r="A27" s="66">
        <v>17</v>
      </c>
      <c r="B27" s="32" t="s">
        <v>18</v>
      </c>
      <c r="C27" s="6" t="s">
        <v>19</v>
      </c>
      <c r="D27" s="336">
        <f>'68.50.50.01-rest dss'!D27+CPFA!D27</f>
        <v>0</v>
      </c>
      <c r="E27" s="139">
        <f>'68.50.50.01-rest dss'!E27+CPFA!E27</f>
        <v>1</v>
      </c>
      <c r="F27" s="139">
        <f>'68.50.50.01-rest dss'!F27+CPFA!F27</f>
        <v>0</v>
      </c>
      <c r="G27" s="139">
        <f>'68.50.50.01-rest dss'!G27+CPFA!G27</f>
        <v>1</v>
      </c>
      <c r="H27" s="139">
        <f>'68.50.50.01-rest dss'!H27+CPFA!H27</f>
        <v>0</v>
      </c>
      <c r="I27" s="139">
        <f>'68.50.50.01-rest dss'!I27+CPFA!I27</f>
        <v>0</v>
      </c>
      <c r="J27" s="146"/>
      <c r="K27" s="139"/>
      <c r="L27" s="147"/>
    </row>
    <row r="28" spans="1:15" s="3" customFormat="1" x14ac:dyDescent="0.2">
      <c r="A28" s="66">
        <v>18</v>
      </c>
      <c r="B28" s="32" t="s">
        <v>20</v>
      </c>
      <c r="C28" s="6" t="s">
        <v>21</v>
      </c>
      <c r="D28" s="336">
        <f>'68.50.50.01-rest dss'!D28+CPFA!D28</f>
        <v>0</v>
      </c>
      <c r="E28" s="139">
        <f>'68.50.50.01-rest dss'!E28+CPFA!E28</f>
        <v>2</v>
      </c>
      <c r="F28" s="139">
        <f>'68.50.50.01-rest dss'!F28+CPFA!F28</f>
        <v>0</v>
      </c>
      <c r="G28" s="139">
        <f>'68.50.50.01-rest dss'!G28+CPFA!G28</f>
        <v>2</v>
      </c>
      <c r="H28" s="139">
        <f>'68.50.50.01-rest dss'!H28+CPFA!H28</f>
        <v>0</v>
      </c>
      <c r="I28" s="139">
        <f>'68.50.50.01-rest dss'!I28+CPFA!I28</f>
        <v>0</v>
      </c>
      <c r="J28" s="146"/>
      <c r="K28" s="139"/>
      <c r="L28" s="147"/>
    </row>
    <row r="29" spans="1:15" s="3" customFormat="1" ht="25.5" x14ac:dyDescent="0.2">
      <c r="A29" s="66">
        <v>19</v>
      </c>
      <c r="B29" s="33" t="s">
        <v>22</v>
      </c>
      <c r="C29" s="92" t="s">
        <v>23</v>
      </c>
      <c r="D29" s="336">
        <f>'68.50.50.01-rest dss'!D29+CPFA!D29</f>
        <v>0</v>
      </c>
      <c r="E29" s="139">
        <f>'68.50.50.01-rest dss'!E29+CPFA!E29</f>
        <v>1</v>
      </c>
      <c r="F29" s="139">
        <f>'68.50.50.01-rest dss'!F29+CPFA!F29</f>
        <v>0</v>
      </c>
      <c r="G29" s="139">
        <f>'68.50.50.01-rest dss'!G29+CPFA!G29</f>
        <v>1</v>
      </c>
      <c r="H29" s="139">
        <f>'68.50.50.01-rest dss'!H29+CPFA!H29</f>
        <v>0</v>
      </c>
      <c r="I29" s="139">
        <f>'68.50.50.01-rest dss'!I29+CPFA!I29</f>
        <v>0</v>
      </c>
      <c r="J29" s="146"/>
      <c r="K29" s="139"/>
      <c r="L29" s="147"/>
    </row>
    <row r="30" spans="1:15" s="3" customFormat="1" x14ac:dyDescent="0.2">
      <c r="A30" s="66">
        <v>20</v>
      </c>
      <c r="B30" s="32" t="s">
        <v>24</v>
      </c>
      <c r="C30" s="6" t="s">
        <v>25</v>
      </c>
      <c r="D30" s="336">
        <f>'68.50.50.01-rest dss'!D30+CPFA!D30</f>
        <v>0</v>
      </c>
      <c r="E30" s="139">
        <f>'68.50.50.01-rest dss'!E30+CPFA!E30</f>
        <v>1</v>
      </c>
      <c r="F30" s="139">
        <f>'68.50.50.01-rest dss'!F30+CPFA!F30</f>
        <v>0</v>
      </c>
      <c r="G30" s="139">
        <f>'68.50.50.01-rest dss'!G30+CPFA!G30</f>
        <v>1</v>
      </c>
      <c r="H30" s="139">
        <f>'68.50.50.01-rest dss'!H30+CPFA!H30</f>
        <v>0</v>
      </c>
      <c r="I30" s="139">
        <f>'68.50.50.01-rest dss'!I30+CPFA!I30</f>
        <v>0</v>
      </c>
      <c r="J30" s="146"/>
      <c r="K30" s="139"/>
      <c r="L30" s="147"/>
    </row>
    <row r="31" spans="1:15" s="3" customFormat="1" x14ac:dyDescent="0.2">
      <c r="A31" s="66">
        <v>21</v>
      </c>
      <c r="B31" s="32" t="s">
        <v>164</v>
      </c>
      <c r="C31" s="6" t="s">
        <v>165</v>
      </c>
      <c r="D31" s="336">
        <f>'68.50.50.01-rest dss'!D31+CPFA!D31</f>
        <v>0</v>
      </c>
      <c r="E31" s="139">
        <f>'68.50.50.01-rest dss'!E31+CPFA!E31</f>
        <v>330</v>
      </c>
      <c r="F31" s="139">
        <f>'68.50.50.01-rest dss'!F31+CPFA!F31</f>
        <v>85</v>
      </c>
      <c r="G31" s="139">
        <f>'68.50.50.01-rest dss'!G31+CPFA!G31</f>
        <v>83</v>
      </c>
      <c r="H31" s="139">
        <f>'68.50.50.01-rest dss'!H31+CPFA!H31</f>
        <v>81</v>
      </c>
      <c r="I31" s="139">
        <f>'68.50.50.01-rest dss'!I31+CPFA!I31</f>
        <v>81</v>
      </c>
      <c r="J31" s="146"/>
      <c r="K31" s="139"/>
      <c r="L31" s="147"/>
    </row>
    <row r="32" spans="1:15" s="3" customFormat="1" x14ac:dyDescent="0.2">
      <c r="A32" s="66">
        <v>22</v>
      </c>
      <c r="B32" s="32" t="s">
        <v>166</v>
      </c>
      <c r="C32" s="6" t="s">
        <v>167</v>
      </c>
      <c r="D32" s="336">
        <f>'68.50.50.01-rest dss'!D32+CPFA!D32</f>
        <v>0</v>
      </c>
      <c r="E32" s="138">
        <f>'68.50.50.01-rest dss'!E32+CPFA!E32</f>
        <v>0</v>
      </c>
      <c r="F32" s="138">
        <f>'68.50.50.01-rest dss'!F32+CPFA!F32</f>
        <v>0</v>
      </c>
      <c r="G32" s="138">
        <f>'68.50.50.01-rest dss'!G32+CPFA!G32</f>
        <v>0</v>
      </c>
      <c r="H32" s="138">
        <f>'68.50.50.01-rest dss'!H32+CPFA!H32</f>
        <v>0</v>
      </c>
      <c r="I32" s="138">
        <f>'68.50.50.01-rest dss'!I32+CPFA!I32</f>
        <v>0</v>
      </c>
      <c r="J32" s="146"/>
      <c r="K32" s="139"/>
      <c r="L32" s="147"/>
    </row>
    <row r="33" spans="1:16" s="3" customFormat="1" ht="25.5" x14ac:dyDescent="0.2">
      <c r="A33" s="66">
        <v>23</v>
      </c>
      <c r="B33" s="23" t="s">
        <v>135</v>
      </c>
      <c r="C33" s="42">
        <v>20</v>
      </c>
      <c r="D33" s="336">
        <f>'68.50.50.01-rest dss'!D33+CPFA!D33</f>
        <v>0</v>
      </c>
      <c r="E33" s="152">
        <f>'68.50.50.01-rest dss'!E33+CPFA!E33</f>
        <v>3177</v>
      </c>
      <c r="F33" s="152">
        <f>'68.50.50.01-rest dss'!F33+CPFA!F33</f>
        <v>1047</v>
      </c>
      <c r="G33" s="138">
        <f>'68.50.50.01-rest dss'!G33+CPFA!G33</f>
        <v>1103</v>
      </c>
      <c r="H33" s="138">
        <f>'68.50.50.01-rest dss'!H33+CPFA!H33</f>
        <v>514</v>
      </c>
      <c r="I33" s="138">
        <f>'68.50.50.01-rest dss'!I33+CPFA!I33</f>
        <v>513</v>
      </c>
      <c r="J33" s="144">
        <f>'68.50.50.01-rest dss'!J33+CPFA!J33</f>
        <v>3509</v>
      </c>
      <c r="K33" s="169">
        <f>'68.50.50.01-rest dss'!K33+CPFA!K33</f>
        <v>3499</v>
      </c>
      <c r="L33" s="239">
        <f>'68.50.50.01-rest dss'!L33+CPFA!L33</f>
        <v>3492</v>
      </c>
    </row>
    <row r="34" spans="1:16" s="3" customFormat="1" x14ac:dyDescent="0.2">
      <c r="A34" s="66">
        <v>24</v>
      </c>
      <c r="B34" s="29" t="s">
        <v>26</v>
      </c>
      <c r="C34" s="8" t="s">
        <v>27</v>
      </c>
      <c r="D34" s="336">
        <f>'68.50.50.01-rest dss'!D34+CPFA!D34</f>
        <v>0</v>
      </c>
      <c r="E34" s="152">
        <f>'68.50.50.01-rest dss'!E34+CPFA!E34</f>
        <v>2115</v>
      </c>
      <c r="F34" s="152">
        <f>'68.50.50.01-rest dss'!F34+CPFA!F34</f>
        <v>776</v>
      </c>
      <c r="G34" s="138">
        <f>'68.50.50.01-rest dss'!G34+CPFA!G34</f>
        <v>625</v>
      </c>
      <c r="H34" s="138">
        <f>'68.50.50.01-rest dss'!H34+CPFA!H34</f>
        <v>358</v>
      </c>
      <c r="I34" s="138">
        <f>'68.50.50.01-rest dss'!I34+CPFA!I34</f>
        <v>356</v>
      </c>
      <c r="J34" s="144"/>
      <c r="K34" s="138"/>
      <c r="L34" s="145"/>
    </row>
    <row r="35" spans="1:16" s="3" customFormat="1" x14ac:dyDescent="0.2">
      <c r="A35" s="66">
        <v>25</v>
      </c>
      <c r="B35" s="30" t="s">
        <v>28</v>
      </c>
      <c r="C35" s="8" t="s">
        <v>29</v>
      </c>
      <c r="D35" s="336">
        <f>'68.50.50.01-rest dss'!D35+CPFA!D35</f>
        <v>0</v>
      </c>
      <c r="E35" s="152">
        <f>'68.50.50.01-rest dss'!E35+CPFA!E35</f>
        <v>50</v>
      </c>
      <c r="F35" s="152">
        <f>'68.50.50.01-rest dss'!F35+CPFA!F35</f>
        <v>12</v>
      </c>
      <c r="G35" s="138">
        <f>'68.50.50.01-rest dss'!G35+CPFA!G35</f>
        <v>38</v>
      </c>
      <c r="H35" s="138">
        <f>'68.50.50.01-rest dss'!H35+CPFA!H35</f>
        <v>0</v>
      </c>
      <c r="I35" s="138">
        <f>'68.50.50.01-rest dss'!I35+CPFA!I35</f>
        <v>0</v>
      </c>
      <c r="J35" s="146"/>
      <c r="K35" s="139"/>
      <c r="L35" s="147"/>
    </row>
    <row r="36" spans="1:16" s="3" customFormat="1" x14ac:dyDescent="0.2">
      <c r="A36" s="66">
        <v>26</v>
      </c>
      <c r="B36" s="32" t="s">
        <v>28</v>
      </c>
      <c r="C36" s="6"/>
      <c r="D36" s="336">
        <f>'68.50.50.01-rest dss'!D36+CPFA!D36</f>
        <v>0</v>
      </c>
      <c r="E36" s="162">
        <f>'68.50.50.01-rest dss'!E36+CPFA!E36</f>
        <v>44</v>
      </c>
      <c r="F36" s="162">
        <f>'68.50.50.01-rest dss'!F36+CPFA!F36</f>
        <v>12</v>
      </c>
      <c r="G36" s="139">
        <f>'68.50.50.01-rest dss'!G36+CPFA!G36</f>
        <v>32</v>
      </c>
      <c r="H36" s="139">
        <f>'68.50.50.01-rest dss'!H36+CPFA!H36</f>
        <v>0</v>
      </c>
      <c r="I36" s="139">
        <f>'68.50.50.01-rest dss'!I36+CPFA!I36</f>
        <v>0</v>
      </c>
      <c r="J36" s="146"/>
      <c r="K36" s="139"/>
      <c r="L36" s="147"/>
    </row>
    <row r="37" spans="1:16" s="3" customFormat="1" x14ac:dyDescent="0.2">
      <c r="A37" s="66">
        <v>27</v>
      </c>
      <c r="B37" s="32" t="s">
        <v>169</v>
      </c>
      <c r="C37" s="6"/>
      <c r="D37" s="336">
        <f>'68.50.50.01-rest dss'!D37+CPFA!D37</f>
        <v>0</v>
      </c>
      <c r="E37" s="162">
        <f>'68.50.50.01-rest dss'!E37+CPFA!E37</f>
        <v>6</v>
      </c>
      <c r="F37" s="162">
        <f>'68.50.50.01-rest dss'!F37+CPFA!F37</f>
        <v>0</v>
      </c>
      <c r="G37" s="139">
        <f>'68.50.50.01-rest dss'!G37+CPFA!G37</f>
        <v>6</v>
      </c>
      <c r="H37" s="139">
        <f>'68.50.50.01-rest dss'!H37+CPFA!H37</f>
        <v>0</v>
      </c>
      <c r="I37" s="139">
        <f>'68.50.50.01-rest dss'!I37+CPFA!I37</f>
        <v>0</v>
      </c>
      <c r="J37" s="146"/>
      <c r="K37" s="139"/>
      <c r="L37" s="147"/>
    </row>
    <row r="38" spans="1:16" s="3" customFormat="1" hidden="1" x14ac:dyDescent="0.2">
      <c r="A38" s="66">
        <v>28</v>
      </c>
      <c r="B38" s="32" t="s">
        <v>168</v>
      </c>
      <c r="C38" s="6"/>
      <c r="D38" s="336">
        <f>'68.50.50.01-rest dss'!D38+CPFA!D38</f>
        <v>0</v>
      </c>
      <c r="E38" s="152">
        <f>'68.50.50.01-rest dss'!E38+CPFA!E38</f>
        <v>0</v>
      </c>
      <c r="F38" s="152">
        <f>'68.50.50.01-rest dss'!F38+CPFA!F38</f>
        <v>0</v>
      </c>
      <c r="G38" s="138">
        <f>'68.50.50.01-rest dss'!G38+CPFA!G38</f>
        <v>0</v>
      </c>
      <c r="H38" s="138">
        <f>'68.50.50.01-rest dss'!H38+CPFA!H38</f>
        <v>0</v>
      </c>
      <c r="I38" s="138">
        <f>'68.50.50.01-rest dss'!I38+CPFA!I38</f>
        <v>0</v>
      </c>
      <c r="J38" s="146"/>
      <c r="K38" s="139"/>
      <c r="L38" s="147"/>
    </row>
    <row r="39" spans="1:16" s="3" customFormat="1" x14ac:dyDescent="0.2">
      <c r="A39" s="66">
        <v>29</v>
      </c>
      <c r="B39" s="30" t="s">
        <v>30</v>
      </c>
      <c r="C39" s="8" t="s">
        <v>31</v>
      </c>
      <c r="D39" s="336">
        <f>'68.50.50.01-rest dss'!D39+CPFA!D39</f>
        <v>0</v>
      </c>
      <c r="E39" s="138">
        <f>'68.50.50.01-rest dss'!E39+CPFA!E39</f>
        <v>12</v>
      </c>
      <c r="F39" s="138">
        <f>'68.50.50.01-rest dss'!F39+CPFA!F39</f>
        <v>5</v>
      </c>
      <c r="G39" s="138">
        <f>'68.50.50.01-rest dss'!G39+CPFA!G39</f>
        <v>7</v>
      </c>
      <c r="H39" s="138">
        <f>'68.50.50.01-rest dss'!H39+CPFA!H39</f>
        <v>0</v>
      </c>
      <c r="I39" s="138">
        <f>'68.50.50.01-rest dss'!I39+CPFA!I39</f>
        <v>0</v>
      </c>
      <c r="J39" s="146"/>
      <c r="K39" s="139"/>
      <c r="L39" s="147"/>
      <c r="P39" s="300"/>
    </row>
    <row r="40" spans="1:16" s="3" customFormat="1" x14ac:dyDescent="0.2">
      <c r="A40" s="66">
        <v>30</v>
      </c>
      <c r="B40" s="32" t="s">
        <v>184</v>
      </c>
      <c r="C40" s="8"/>
      <c r="D40" s="336">
        <f>'68.50.50.01-rest dss'!D40+CPFA!D40</f>
        <v>0</v>
      </c>
      <c r="E40" s="139">
        <f>'68.50.50.01-rest dss'!E40+CPFA!E40</f>
        <v>12</v>
      </c>
      <c r="F40" s="139">
        <f>'68.50.50.01-rest dss'!F40+CPFA!F40</f>
        <v>5</v>
      </c>
      <c r="G40" s="139">
        <f>'68.50.50.01-rest dss'!G40+CPFA!G40</f>
        <v>7</v>
      </c>
      <c r="H40" s="139">
        <f>'68.50.50.01-rest dss'!H40+CPFA!H40</f>
        <v>0</v>
      </c>
      <c r="I40" s="139">
        <f>'68.50.50.01-rest dss'!I40+CPFA!I40</f>
        <v>0</v>
      </c>
      <c r="J40" s="146"/>
      <c r="K40" s="139"/>
      <c r="L40" s="147"/>
    </row>
    <row r="41" spans="1:16" s="3" customFormat="1" hidden="1" x14ac:dyDescent="0.2">
      <c r="A41" s="66">
        <v>31</v>
      </c>
      <c r="B41" s="32" t="s">
        <v>170</v>
      </c>
      <c r="C41" s="8"/>
      <c r="D41" s="336">
        <f>'68.50.50.01-rest dss'!D41+CPFA!D41</f>
        <v>0</v>
      </c>
      <c r="E41" s="138">
        <f>'68.50.50.01-rest dss'!E41+CPFA!E41</f>
        <v>0</v>
      </c>
      <c r="F41" s="138">
        <f>'68.50.50.01-rest dss'!F41+CPFA!F41</f>
        <v>0</v>
      </c>
      <c r="G41" s="138">
        <f>'68.50.50.01-rest dss'!G41+CPFA!G41</f>
        <v>0</v>
      </c>
      <c r="H41" s="138">
        <f>'68.50.50.01-rest dss'!H41+CPFA!H41</f>
        <v>0</v>
      </c>
      <c r="I41" s="138">
        <f>'68.50.50.01-rest dss'!I41+CPFA!I41</f>
        <v>0</v>
      </c>
      <c r="J41" s="146"/>
      <c r="K41" s="139"/>
      <c r="L41" s="147"/>
    </row>
    <row r="42" spans="1:16" s="3" customFormat="1" x14ac:dyDescent="0.2">
      <c r="A42" s="66">
        <v>32</v>
      </c>
      <c r="B42" s="32" t="s">
        <v>32</v>
      </c>
      <c r="C42" s="6" t="s">
        <v>33</v>
      </c>
      <c r="D42" s="336">
        <f>'68.50.50.01-rest dss'!D42+CPFA!D42</f>
        <v>0</v>
      </c>
      <c r="E42" s="138">
        <f>'68.50.50.01-rest dss'!E42+CPFA!E42</f>
        <v>1040</v>
      </c>
      <c r="F42" s="138">
        <f>'68.50.50.01-rest dss'!F42+CPFA!F42</f>
        <v>520</v>
      </c>
      <c r="G42" s="138">
        <f>'68.50.50.01-rest dss'!G42+CPFA!G42</f>
        <v>100</v>
      </c>
      <c r="H42" s="138">
        <f>'68.50.50.01-rest dss'!H42+CPFA!H42</f>
        <v>210</v>
      </c>
      <c r="I42" s="138">
        <f>'68.50.50.01-rest dss'!I42+CPFA!I42</f>
        <v>210</v>
      </c>
      <c r="J42" s="146"/>
      <c r="K42" s="139"/>
      <c r="L42" s="147"/>
    </row>
    <row r="43" spans="1:16" s="3" customFormat="1" x14ac:dyDescent="0.2">
      <c r="A43" s="66">
        <v>33</v>
      </c>
      <c r="B43" s="32" t="s">
        <v>34</v>
      </c>
      <c r="C43" s="6" t="s">
        <v>35</v>
      </c>
      <c r="D43" s="336">
        <f>'68.50.50.01-rest dss'!D43+CPFA!D43</f>
        <v>0</v>
      </c>
      <c r="E43" s="138">
        <f>'68.50.50.01-rest dss'!E43+CPFA!E43</f>
        <v>120</v>
      </c>
      <c r="F43" s="138">
        <f>'68.50.50.01-rest dss'!F43+CPFA!F43</f>
        <v>27</v>
      </c>
      <c r="G43" s="138">
        <f>'68.50.50.01-rest dss'!G43+CPFA!G43</f>
        <v>55</v>
      </c>
      <c r="H43" s="138">
        <f>'68.50.50.01-rest dss'!H43+CPFA!H43</f>
        <v>19</v>
      </c>
      <c r="I43" s="138">
        <f>'68.50.50.01-rest dss'!I43+CPFA!I43</f>
        <v>19</v>
      </c>
      <c r="J43" s="146"/>
      <c r="K43" s="139"/>
      <c r="L43" s="147"/>
    </row>
    <row r="44" spans="1:16" s="3" customFormat="1" x14ac:dyDescent="0.2">
      <c r="A44" s="66">
        <v>34</v>
      </c>
      <c r="B44" s="32" t="s">
        <v>36</v>
      </c>
      <c r="C44" s="6" t="s">
        <v>37</v>
      </c>
      <c r="D44" s="336">
        <f>'68.50.50.01-rest dss'!D44+CPFA!D44</f>
        <v>0</v>
      </c>
      <c r="E44" s="138">
        <f>'68.50.50.01-rest dss'!E44+CPFA!E44</f>
        <v>22</v>
      </c>
      <c r="F44" s="138">
        <f>'68.50.50.01-rest dss'!F44+CPFA!F44</f>
        <v>16</v>
      </c>
      <c r="G44" s="138">
        <f>'68.50.50.01-rest dss'!G44+CPFA!G44</f>
        <v>6</v>
      </c>
      <c r="H44" s="138">
        <f>'68.50.50.01-rest dss'!H44+CPFA!H44</f>
        <v>0</v>
      </c>
      <c r="I44" s="138">
        <f>'68.50.50.01-rest dss'!I44+CPFA!I44</f>
        <v>0</v>
      </c>
      <c r="J44" s="146"/>
      <c r="K44" s="139"/>
      <c r="L44" s="147"/>
    </row>
    <row r="45" spans="1:16" s="3" customFormat="1" hidden="1" x14ac:dyDescent="0.2">
      <c r="A45" s="66">
        <v>35</v>
      </c>
      <c r="B45" s="32" t="s">
        <v>38</v>
      </c>
      <c r="C45" s="6" t="s">
        <v>39</v>
      </c>
      <c r="D45" s="336">
        <f>'68.50.50.01-rest dss'!D45+CPFA!D45</f>
        <v>0</v>
      </c>
      <c r="E45" s="138">
        <f>'68.50.50.01-rest dss'!E45+CPFA!E45</f>
        <v>0</v>
      </c>
      <c r="F45" s="138">
        <f>'68.50.50.01-rest dss'!F45+CPFA!F45</f>
        <v>0</v>
      </c>
      <c r="G45" s="138">
        <f>'68.50.50.01-rest dss'!G45+CPFA!G45</f>
        <v>0</v>
      </c>
      <c r="H45" s="138">
        <f>'68.50.50.01-rest dss'!H45+CPFA!H45</f>
        <v>0</v>
      </c>
      <c r="I45" s="138">
        <f>'68.50.50.01-rest dss'!I45+CPFA!I45</f>
        <v>0</v>
      </c>
      <c r="J45" s="146"/>
      <c r="K45" s="139"/>
      <c r="L45" s="147"/>
    </row>
    <row r="46" spans="1:16" s="3" customFormat="1" x14ac:dyDescent="0.2">
      <c r="A46" s="66">
        <v>36</v>
      </c>
      <c r="B46" s="32" t="s">
        <v>40</v>
      </c>
      <c r="C46" s="6" t="s">
        <v>41</v>
      </c>
      <c r="D46" s="336">
        <f>'68.50.50.01-rest dss'!D46+CPFA!D46</f>
        <v>0</v>
      </c>
      <c r="E46" s="138">
        <f>'68.50.50.01-rest dss'!E46+CPFA!E46</f>
        <v>140</v>
      </c>
      <c r="F46" s="138">
        <f>'68.50.50.01-rest dss'!F46+CPFA!F46</f>
        <v>65</v>
      </c>
      <c r="G46" s="138">
        <f>'68.50.50.01-rest dss'!G46+CPFA!G46</f>
        <v>36</v>
      </c>
      <c r="H46" s="138">
        <f>'68.50.50.01-rest dss'!H46+CPFA!H46</f>
        <v>20</v>
      </c>
      <c r="I46" s="138">
        <f>'68.50.50.01-rest dss'!I46+CPFA!I46</f>
        <v>19</v>
      </c>
      <c r="J46" s="146"/>
      <c r="K46" s="139"/>
      <c r="L46" s="147"/>
    </row>
    <row r="47" spans="1:16" s="3" customFormat="1" x14ac:dyDescent="0.2">
      <c r="A47" s="66">
        <v>37</v>
      </c>
      <c r="B47" s="32" t="s">
        <v>40</v>
      </c>
      <c r="C47" s="6"/>
      <c r="D47" s="336">
        <f>'68.50.50.01-rest dss'!D47+CPFA!D47</f>
        <v>0</v>
      </c>
      <c r="E47" s="139">
        <f>'68.50.50.01-rest dss'!E47+CPFA!E47</f>
        <v>140</v>
      </c>
      <c r="F47" s="139">
        <f>'68.50.50.01-rest dss'!F47+CPFA!F47</f>
        <v>65</v>
      </c>
      <c r="G47" s="139">
        <f>'68.50.50.01-rest dss'!G47+CPFA!G47</f>
        <v>36</v>
      </c>
      <c r="H47" s="139">
        <f>'68.50.50.01-rest dss'!H47+CPFA!H47</f>
        <v>20</v>
      </c>
      <c r="I47" s="139">
        <f>'68.50.50.01-rest dss'!I47+CPFA!I47</f>
        <v>19</v>
      </c>
      <c r="J47" s="146"/>
      <c r="K47" s="139"/>
      <c r="L47" s="147"/>
    </row>
    <row r="48" spans="1:16" s="3" customFormat="1" hidden="1" x14ac:dyDescent="0.2">
      <c r="A48" s="66">
        <v>38</v>
      </c>
      <c r="B48" s="32" t="s">
        <v>139</v>
      </c>
      <c r="C48" s="6"/>
      <c r="D48" s="336">
        <f>'68.50.50.01-rest dss'!D48+CPFA!D48</f>
        <v>0</v>
      </c>
      <c r="E48" s="139">
        <f>'68.50.50.01-rest dss'!E48+CPFA!E48</f>
        <v>0</v>
      </c>
      <c r="F48" s="139">
        <f>'68.50.50.01-rest dss'!F48+CPFA!F48</f>
        <v>0</v>
      </c>
      <c r="G48" s="139">
        <f>'68.50.50.01-rest dss'!G48+CPFA!G48</f>
        <v>0</v>
      </c>
      <c r="H48" s="139">
        <f>'68.50.50.01-rest dss'!H48+CPFA!H48</f>
        <v>0</v>
      </c>
      <c r="I48" s="139">
        <f>'68.50.50.01-rest dss'!I48+CPFA!I48</f>
        <v>0</v>
      </c>
      <c r="J48" s="146"/>
      <c r="K48" s="139"/>
      <c r="L48" s="147"/>
    </row>
    <row r="49" spans="1:12" s="3" customFormat="1" x14ac:dyDescent="0.2">
      <c r="A49" s="66">
        <v>39</v>
      </c>
      <c r="B49" s="26" t="s">
        <v>42</v>
      </c>
      <c r="C49" s="8" t="s">
        <v>43</v>
      </c>
      <c r="D49" s="336">
        <f>'68.50.50.01-rest dss'!D49+CPFA!D49</f>
        <v>0</v>
      </c>
      <c r="E49" s="138">
        <f>'68.50.50.01-rest dss'!E49+CPFA!E49</f>
        <v>32</v>
      </c>
      <c r="F49" s="138">
        <f>'68.50.50.01-rest dss'!F49+CPFA!F49</f>
        <v>5</v>
      </c>
      <c r="G49" s="138">
        <f>'68.50.50.01-rest dss'!G49+CPFA!G49</f>
        <v>27</v>
      </c>
      <c r="H49" s="138">
        <f>'68.50.50.01-rest dss'!H49+CPFA!H49</f>
        <v>0</v>
      </c>
      <c r="I49" s="138">
        <f>'68.50.50.01-rest dss'!I49+CPFA!I49</f>
        <v>0</v>
      </c>
      <c r="J49" s="146"/>
      <c r="K49" s="139"/>
      <c r="L49" s="147"/>
    </row>
    <row r="50" spans="1:12" s="3" customFormat="1" x14ac:dyDescent="0.2">
      <c r="A50" s="66">
        <v>40</v>
      </c>
      <c r="B50" s="34" t="s">
        <v>42</v>
      </c>
      <c r="C50" s="6"/>
      <c r="D50" s="336">
        <f>'68.50.50.01-rest dss'!D50+CPFA!D50</f>
        <v>0</v>
      </c>
      <c r="E50" s="139">
        <f>'68.50.50.01-rest dss'!E50+CPFA!E50</f>
        <v>28</v>
      </c>
      <c r="F50" s="139">
        <f>'68.50.50.01-rest dss'!F50+CPFA!F50</f>
        <v>5</v>
      </c>
      <c r="G50" s="139">
        <f>'68.50.50.01-rest dss'!G50+CPFA!G50</f>
        <v>23</v>
      </c>
      <c r="H50" s="139">
        <f>'68.50.50.01-rest dss'!H50+CPFA!H50</f>
        <v>0</v>
      </c>
      <c r="I50" s="139">
        <f>'68.50.50.01-rest dss'!I50+CPFA!I50</f>
        <v>0</v>
      </c>
      <c r="J50" s="146"/>
      <c r="K50" s="139"/>
      <c r="L50" s="147"/>
    </row>
    <row r="51" spans="1:12" s="3" customFormat="1" x14ac:dyDescent="0.2">
      <c r="A51" s="66">
        <v>41</v>
      </c>
      <c r="B51" s="34" t="s">
        <v>160</v>
      </c>
      <c r="C51" s="6"/>
      <c r="D51" s="336">
        <f>'68.50.50.01-rest dss'!D51+CPFA!D51</f>
        <v>0</v>
      </c>
      <c r="E51" s="138">
        <f>'68.50.50.01-rest dss'!E51+CPFA!E51</f>
        <v>4</v>
      </c>
      <c r="F51" s="138">
        <f>'68.50.50.01-rest dss'!F51+CPFA!F51</f>
        <v>0</v>
      </c>
      <c r="G51" s="138">
        <f>'68.50.50.01-rest dss'!G51+CPFA!G51</f>
        <v>4</v>
      </c>
      <c r="H51" s="138">
        <f>'68.50.50.01-rest dss'!H51+CPFA!H51</f>
        <v>0</v>
      </c>
      <c r="I51" s="138">
        <f>'68.50.50.01-rest dss'!I51+CPFA!I51</f>
        <v>0</v>
      </c>
      <c r="J51" s="146"/>
      <c r="K51" s="139"/>
      <c r="L51" s="147"/>
    </row>
    <row r="52" spans="1:12" s="3" customFormat="1" x14ac:dyDescent="0.2">
      <c r="A52" s="66">
        <v>42</v>
      </c>
      <c r="B52" s="30" t="s">
        <v>44</v>
      </c>
      <c r="C52" s="8" t="s">
        <v>45</v>
      </c>
      <c r="D52" s="336">
        <f>'68.50.50.01-rest dss'!D52+CPFA!D52</f>
        <v>0</v>
      </c>
      <c r="E52" s="138">
        <f>'68.50.50.01-rest dss'!E52+CPFA!E52</f>
        <v>699</v>
      </c>
      <c r="F52" s="138">
        <f>'68.50.50.01-rest dss'!F52+CPFA!F52</f>
        <v>126</v>
      </c>
      <c r="G52" s="138">
        <f>'68.50.50.01-rest dss'!G52+CPFA!G52</f>
        <v>356</v>
      </c>
      <c r="H52" s="138">
        <f>'68.50.50.01-rest dss'!H52+CPFA!H52</f>
        <v>109</v>
      </c>
      <c r="I52" s="138">
        <f>'68.50.50.01-rest dss'!I52+CPFA!I52</f>
        <v>108</v>
      </c>
      <c r="J52" s="146"/>
      <c r="K52" s="139"/>
      <c r="L52" s="147"/>
    </row>
    <row r="53" spans="1:12" s="3" customFormat="1" x14ac:dyDescent="0.2">
      <c r="A53" s="66">
        <v>43</v>
      </c>
      <c r="B53" s="32" t="s">
        <v>157</v>
      </c>
      <c r="C53" s="6"/>
      <c r="D53" s="336">
        <f>'68.50.50.01-rest dss'!D53+CPFA!D53</f>
        <v>0</v>
      </c>
      <c r="E53" s="139">
        <f>'68.50.50.01-rest dss'!E53+CPFA!E53</f>
        <v>612</v>
      </c>
      <c r="F53" s="139">
        <f>'68.50.50.01-rest dss'!F53+CPFA!F53</f>
        <v>111</v>
      </c>
      <c r="G53" s="139">
        <f>'68.50.50.01-rest dss'!G53+CPFA!G53</f>
        <v>284</v>
      </c>
      <c r="H53" s="139">
        <f>'68.50.50.01-rest dss'!H53+CPFA!H53</f>
        <v>109</v>
      </c>
      <c r="I53" s="139">
        <f>'68.50.50.01-rest dss'!I53+CPFA!I53</f>
        <v>108</v>
      </c>
      <c r="J53" s="146"/>
      <c r="K53" s="139"/>
      <c r="L53" s="147"/>
    </row>
    <row r="54" spans="1:12" s="3" customFormat="1" x14ac:dyDescent="0.2">
      <c r="A54" s="66">
        <v>44</v>
      </c>
      <c r="B54" s="32" t="s">
        <v>158</v>
      </c>
      <c r="C54" s="6"/>
      <c r="D54" s="336">
        <f>'68.50.50.01-rest dss'!D54+CPFA!D54</f>
        <v>0</v>
      </c>
      <c r="E54" s="139">
        <f>'68.50.50.01-rest dss'!E54+CPFA!E54</f>
        <v>87</v>
      </c>
      <c r="F54" s="139">
        <f>'68.50.50.01-rest dss'!F54+CPFA!F54</f>
        <v>15</v>
      </c>
      <c r="G54" s="139">
        <f>'68.50.50.01-rest dss'!G54+CPFA!G54</f>
        <v>72</v>
      </c>
      <c r="H54" s="139">
        <f>'68.50.50.01-rest dss'!H54+CPFA!H54</f>
        <v>0</v>
      </c>
      <c r="I54" s="139">
        <f>'68.50.50.01-rest dss'!I54+CPFA!I54</f>
        <v>0</v>
      </c>
      <c r="J54" s="146"/>
      <c r="K54" s="139"/>
      <c r="L54" s="147"/>
    </row>
    <row r="55" spans="1:12" s="3" customFormat="1" x14ac:dyDescent="0.2">
      <c r="A55" s="66">
        <v>45</v>
      </c>
      <c r="B55" s="32" t="s">
        <v>171</v>
      </c>
      <c r="C55" s="6"/>
      <c r="D55" s="336">
        <f>'68.50.50.01-rest dss'!D55+CPFA!D55</f>
        <v>0</v>
      </c>
      <c r="E55" s="139">
        <f>'68.50.50.01-rest dss'!E55+CPFA!E55</f>
        <v>0</v>
      </c>
      <c r="F55" s="139">
        <f>'68.50.50.01-rest dss'!F55+CPFA!F55</f>
        <v>0</v>
      </c>
      <c r="G55" s="139">
        <f>'68.50.50.01-rest dss'!G55+CPFA!G55</f>
        <v>0</v>
      </c>
      <c r="H55" s="139">
        <f>'68.50.50.01-rest dss'!H55+CPFA!H55</f>
        <v>0</v>
      </c>
      <c r="I55" s="139">
        <f>'68.50.50.01-rest dss'!I55+CPFA!I55</f>
        <v>0</v>
      </c>
      <c r="J55" s="144"/>
      <c r="K55" s="138"/>
      <c r="L55" s="145"/>
    </row>
    <row r="56" spans="1:12" s="3" customFormat="1" x14ac:dyDescent="0.2">
      <c r="A56" s="66">
        <v>46</v>
      </c>
      <c r="B56" s="30" t="s">
        <v>46</v>
      </c>
      <c r="C56" s="4" t="s">
        <v>47</v>
      </c>
      <c r="D56" s="336">
        <f>'68.50.50.01-rest dss'!D56+CPFA!D56</f>
        <v>0</v>
      </c>
      <c r="E56" s="138">
        <f>'68.50.50.01-rest dss'!E56+CPFA!E56</f>
        <v>349</v>
      </c>
      <c r="F56" s="138">
        <f>'68.50.50.01-rest dss'!F56+CPFA!F56</f>
        <v>50</v>
      </c>
      <c r="G56" s="138">
        <f>'68.50.50.01-rest dss'!G56+CPFA!G56</f>
        <v>299</v>
      </c>
      <c r="H56" s="138">
        <f>'68.50.50.01-rest dss'!H56+CPFA!H56</f>
        <v>0</v>
      </c>
      <c r="I56" s="138">
        <f>'68.50.50.01-rest dss'!I56+CPFA!I56</f>
        <v>0</v>
      </c>
      <c r="J56" s="144"/>
      <c r="K56" s="138"/>
      <c r="L56" s="145"/>
    </row>
    <row r="57" spans="1:12" s="3" customFormat="1" hidden="1" x14ac:dyDescent="0.2">
      <c r="A57" s="66">
        <v>47</v>
      </c>
      <c r="B57" s="34" t="s">
        <v>50</v>
      </c>
      <c r="C57" s="8" t="s">
        <v>51</v>
      </c>
      <c r="D57" s="336">
        <f>'68.50.50.01-rest dss'!D57+CPFA!D57</f>
        <v>0</v>
      </c>
      <c r="E57" s="138">
        <f>'68.50.50.01-rest dss'!E57+CPFA!E57</f>
        <v>0</v>
      </c>
      <c r="F57" s="138">
        <f>'68.50.50.01-rest dss'!F57+CPFA!F57</f>
        <v>0</v>
      </c>
      <c r="G57" s="138">
        <f>'68.50.50.01-rest dss'!G57+CPFA!G57</f>
        <v>0</v>
      </c>
      <c r="H57" s="138">
        <f>'68.50.50.01-rest dss'!H57+CPFA!H57</f>
        <v>0</v>
      </c>
      <c r="I57" s="138">
        <f>'68.50.50.01-rest dss'!I57+CPFA!I57</f>
        <v>0</v>
      </c>
      <c r="J57" s="144"/>
      <c r="K57" s="138"/>
      <c r="L57" s="145"/>
    </row>
    <row r="58" spans="1:12" s="3" customFormat="1" x14ac:dyDescent="0.2">
      <c r="A58" s="66">
        <v>48</v>
      </c>
      <c r="B58" s="30" t="s">
        <v>52</v>
      </c>
      <c r="C58" s="8" t="s">
        <v>53</v>
      </c>
      <c r="D58" s="336">
        <f>'68.50.50.01-rest dss'!D58+CPFA!D58</f>
        <v>0</v>
      </c>
      <c r="E58" s="138">
        <f>'68.50.50.01-rest dss'!E58+CPFA!E58</f>
        <v>92</v>
      </c>
      <c r="F58" s="138">
        <f>'68.50.50.01-rest dss'!F58+CPFA!F58</f>
        <v>20</v>
      </c>
      <c r="G58" s="138">
        <f>'68.50.50.01-rest dss'!G58+CPFA!G58</f>
        <v>72</v>
      </c>
      <c r="H58" s="138">
        <f>'68.50.50.01-rest dss'!H58+CPFA!H58</f>
        <v>0</v>
      </c>
      <c r="I58" s="138">
        <f>'68.50.50.01-rest dss'!I58+CPFA!I58</f>
        <v>0</v>
      </c>
      <c r="J58" s="144"/>
      <c r="K58" s="138"/>
      <c r="L58" s="145"/>
    </row>
    <row r="59" spans="1:12" s="3" customFormat="1" hidden="1" x14ac:dyDescent="0.2">
      <c r="A59" s="66">
        <v>49</v>
      </c>
      <c r="B59" s="32" t="s">
        <v>54</v>
      </c>
      <c r="C59" s="6" t="s">
        <v>55</v>
      </c>
      <c r="D59" s="336">
        <f>'68.50.50.01-rest dss'!D59+CPFA!D59</f>
        <v>0</v>
      </c>
      <c r="E59" s="138">
        <f>'68.50.50.01-rest dss'!E59+CPFA!E59</f>
        <v>0</v>
      </c>
      <c r="F59" s="138">
        <f>'68.50.50.01-rest dss'!F59+CPFA!F59</f>
        <v>0</v>
      </c>
      <c r="G59" s="138">
        <f>'68.50.50.01-rest dss'!G59+CPFA!G59</f>
        <v>0</v>
      </c>
      <c r="H59" s="138">
        <f>'68.50.50.01-rest dss'!H59+CPFA!H59</f>
        <v>0</v>
      </c>
      <c r="I59" s="138">
        <f>'68.50.50.01-rest dss'!I59+CPFA!I59</f>
        <v>0</v>
      </c>
      <c r="J59" s="146"/>
      <c r="K59" s="139"/>
      <c r="L59" s="147"/>
    </row>
    <row r="60" spans="1:12" s="3" customFormat="1" x14ac:dyDescent="0.2">
      <c r="A60" s="66">
        <v>50</v>
      </c>
      <c r="B60" s="32" t="s">
        <v>56</v>
      </c>
      <c r="C60" s="6" t="s">
        <v>57</v>
      </c>
      <c r="D60" s="336">
        <f>'68.50.50.01-rest dss'!D60+CPFA!D60</f>
        <v>0</v>
      </c>
      <c r="E60" s="139">
        <f>'68.50.50.01-rest dss'!E60+CPFA!E60</f>
        <v>64</v>
      </c>
      <c r="F60" s="139">
        <f>'68.50.50.01-rest dss'!F60+CPFA!F60</f>
        <v>13</v>
      </c>
      <c r="G60" s="139">
        <f>'68.50.50.01-rest dss'!G60+CPFA!G60</f>
        <v>51</v>
      </c>
      <c r="H60" s="139">
        <f>'68.50.50.01-rest dss'!H60+CPFA!H60</f>
        <v>0</v>
      </c>
      <c r="I60" s="139">
        <f>'68.50.50.01-rest dss'!I60+CPFA!I60</f>
        <v>0</v>
      </c>
      <c r="J60" s="146"/>
      <c r="K60" s="139"/>
      <c r="L60" s="147"/>
    </row>
    <row r="61" spans="1:12" s="3" customFormat="1" x14ac:dyDescent="0.2">
      <c r="A61" s="66">
        <v>51</v>
      </c>
      <c r="B61" s="32" t="s">
        <v>58</v>
      </c>
      <c r="C61" s="6" t="s">
        <v>59</v>
      </c>
      <c r="D61" s="336">
        <f>'68.50.50.01-rest dss'!D61+CPFA!D61</f>
        <v>0</v>
      </c>
      <c r="E61" s="139">
        <f>'68.50.50.01-rest dss'!E61+CPFA!E61</f>
        <v>28</v>
      </c>
      <c r="F61" s="139">
        <f>'68.50.50.01-rest dss'!F61+CPFA!F61</f>
        <v>7</v>
      </c>
      <c r="G61" s="139">
        <f>'68.50.50.01-rest dss'!G61+CPFA!G61</f>
        <v>21</v>
      </c>
      <c r="H61" s="139">
        <f>'68.50.50.01-rest dss'!H61+CPFA!H61</f>
        <v>0</v>
      </c>
      <c r="I61" s="139">
        <f>'68.50.50.01-rest dss'!I61+CPFA!I61</f>
        <v>0</v>
      </c>
      <c r="J61" s="146"/>
      <c r="K61" s="139"/>
      <c r="L61" s="147"/>
    </row>
    <row r="62" spans="1:12" s="3" customFormat="1" x14ac:dyDescent="0.2">
      <c r="A62" s="66">
        <v>52</v>
      </c>
      <c r="B62" s="32" t="s">
        <v>221</v>
      </c>
      <c r="C62" s="127" t="s">
        <v>59</v>
      </c>
      <c r="D62" s="336">
        <f>'68.50.50.01-rest dss'!D62+CPFA!D62</f>
        <v>0</v>
      </c>
      <c r="E62" s="139">
        <f>'68.50.50.01-rest dss'!E62+CPFA!E62</f>
        <v>0</v>
      </c>
      <c r="F62" s="139">
        <f>'68.50.50.01-rest dss'!F62+CPFA!F62</f>
        <v>0</v>
      </c>
      <c r="G62" s="139">
        <f>'68.50.50.01-rest dss'!G62+CPFA!G62</f>
        <v>0</v>
      </c>
      <c r="H62" s="139">
        <f>'68.50.50.01-rest dss'!H62+CPFA!H62</f>
        <v>0</v>
      </c>
      <c r="I62" s="139">
        <f>'68.50.50.01-rest dss'!I62+CPFA!I62</f>
        <v>0</v>
      </c>
      <c r="J62" s="146"/>
      <c r="K62" s="139"/>
      <c r="L62" s="147"/>
    </row>
    <row r="63" spans="1:12" s="3" customFormat="1" x14ac:dyDescent="0.2">
      <c r="A63" s="66">
        <v>53</v>
      </c>
      <c r="B63" s="35" t="s">
        <v>159</v>
      </c>
      <c r="C63" s="8" t="s">
        <v>61</v>
      </c>
      <c r="D63" s="336">
        <f>'68.50.50.01-rest dss'!D63+CPFA!D63</f>
        <v>0</v>
      </c>
      <c r="E63" s="138">
        <f>'68.50.50.01-rest dss'!E63+CPFA!E63</f>
        <v>27</v>
      </c>
      <c r="F63" s="138">
        <f>'68.50.50.01-rest dss'!F63+CPFA!F63</f>
        <v>32</v>
      </c>
      <c r="G63" s="138">
        <f>'68.50.50.01-rest dss'!G63+CPFA!G63</f>
        <v>-5</v>
      </c>
      <c r="H63" s="138">
        <f>'68.50.50.01-rest dss'!H63+CPFA!H63</f>
        <v>0</v>
      </c>
      <c r="I63" s="138">
        <f>'68.50.50.01-rest dss'!I63+CPFA!I63</f>
        <v>0</v>
      </c>
      <c r="J63" s="144"/>
      <c r="K63" s="138"/>
      <c r="L63" s="145"/>
    </row>
    <row r="64" spans="1:12" s="3" customFormat="1" x14ac:dyDescent="0.2">
      <c r="A64" s="66">
        <v>54</v>
      </c>
      <c r="B64" s="32" t="s">
        <v>62</v>
      </c>
      <c r="C64" s="6" t="s">
        <v>63</v>
      </c>
      <c r="D64" s="336">
        <f>'68.50.50.01-rest dss'!D64+CPFA!D64</f>
        <v>0</v>
      </c>
      <c r="E64" s="139">
        <f>'68.50.50.01-rest dss'!E64+CPFA!E64</f>
        <v>0</v>
      </c>
      <c r="F64" s="139">
        <f>'68.50.50.01-rest dss'!F64+CPFA!F64</f>
        <v>2</v>
      </c>
      <c r="G64" s="139">
        <f>'68.50.50.01-rest dss'!G64+CPFA!G64</f>
        <v>-2</v>
      </c>
      <c r="H64" s="139">
        <f>'68.50.50.01-rest dss'!H64+CPFA!H64</f>
        <v>0</v>
      </c>
      <c r="I64" s="139">
        <f>'68.50.50.01-rest dss'!I64+CPFA!I64</f>
        <v>0</v>
      </c>
      <c r="J64" s="144"/>
      <c r="K64" s="138"/>
      <c r="L64" s="145"/>
    </row>
    <row r="65" spans="1:12" s="3" customFormat="1" x14ac:dyDescent="0.2">
      <c r="A65" s="66">
        <v>55</v>
      </c>
      <c r="B65" s="32" t="s">
        <v>64</v>
      </c>
      <c r="C65" s="6" t="s">
        <v>65</v>
      </c>
      <c r="D65" s="336">
        <f>'68.50.50.01-rest dss'!D65+CPFA!D65</f>
        <v>0</v>
      </c>
      <c r="E65" s="139">
        <f>'68.50.50.01-rest dss'!E65+CPFA!E65</f>
        <v>17</v>
      </c>
      <c r="F65" s="139">
        <f>'68.50.50.01-rest dss'!F65+CPFA!F65</f>
        <v>10</v>
      </c>
      <c r="G65" s="139">
        <f>'68.50.50.01-rest dss'!G65+CPFA!G65</f>
        <v>7</v>
      </c>
      <c r="H65" s="139">
        <f>'68.50.50.01-rest dss'!H65+CPFA!H65</f>
        <v>0</v>
      </c>
      <c r="I65" s="139">
        <f>'68.50.50.01-rest dss'!I65+CPFA!I65</f>
        <v>0</v>
      </c>
      <c r="J65" s="146"/>
      <c r="K65" s="139"/>
      <c r="L65" s="147"/>
    </row>
    <row r="66" spans="1:12" s="3" customFormat="1" x14ac:dyDescent="0.2">
      <c r="A66" s="66">
        <v>56</v>
      </c>
      <c r="B66" s="32" t="s">
        <v>66</v>
      </c>
      <c r="C66" s="6" t="s">
        <v>67</v>
      </c>
      <c r="D66" s="336">
        <f>'68.50.50.01-rest dss'!D66+CPFA!D66</f>
        <v>0</v>
      </c>
      <c r="E66" s="139">
        <f>'68.50.50.01-rest dss'!E66+CPFA!E66</f>
        <v>10</v>
      </c>
      <c r="F66" s="139">
        <f>'68.50.50.01-rest dss'!F66+CPFA!F66</f>
        <v>20</v>
      </c>
      <c r="G66" s="139">
        <f>'68.50.50.01-rest dss'!G66+CPFA!G66</f>
        <v>-10</v>
      </c>
      <c r="H66" s="139">
        <f>'68.50.50.01-rest dss'!H66+CPFA!H66</f>
        <v>0</v>
      </c>
      <c r="I66" s="139">
        <f>'68.50.50.01-rest dss'!I66+CPFA!I66</f>
        <v>0</v>
      </c>
      <c r="J66" s="146"/>
      <c r="K66" s="139"/>
      <c r="L66" s="147"/>
    </row>
    <row r="67" spans="1:12" s="3" customFormat="1" hidden="1" x14ac:dyDescent="0.2">
      <c r="A67" s="66">
        <v>57</v>
      </c>
      <c r="B67" s="32" t="s">
        <v>222</v>
      </c>
      <c r="C67" s="6"/>
      <c r="D67" s="336">
        <f>'68.50.50.01-rest dss'!D67+CPFA!D67</f>
        <v>0</v>
      </c>
      <c r="E67" s="139">
        <f>'68.50.50.01-rest dss'!E67+CPFA!E67</f>
        <v>0</v>
      </c>
      <c r="F67" s="139">
        <f>'68.50.50.01-rest dss'!F67+CPFA!F67</f>
        <v>0</v>
      </c>
      <c r="G67" s="139">
        <f>'68.50.50.01-rest dss'!G67+CPFA!G67</f>
        <v>0</v>
      </c>
      <c r="H67" s="139">
        <f>'68.50.50.01-rest dss'!H67+CPFA!H67</f>
        <v>0</v>
      </c>
      <c r="I67" s="139">
        <f>'68.50.50.01-rest dss'!I67+CPFA!I67</f>
        <v>0</v>
      </c>
      <c r="J67" s="146"/>
      <c r="K67" s="139"/>
      <c r="L67" s="147"/>
    </row>
    <row r="68" spans="1:12" s="3" customFormat="1" x14ac:dyDescent="0.2">
      <c r="A68" s="66">
        <v>58</v>
      </c>
      <c r="B68" s="36" t="s">
        <v>68</v>
      </c>
      <c r="C68" s="8" t="s">
        <v>69</v>
      </c>
      <c r="D68" s="336">
        <f>'68.50.50.01-rest dss'!D68+CPFA!D68</f>
        <v>0</v>
      </c>
      <c r="E68" s="138">
        <f>'68.50.50.01-rest dss'!E68+CPFA!E68</f>
        <v>35</v>
      </c>
      <c r="F68" s="138">
        <f>'68.50.50.01-rest dss'!F68+CPFA!F68</f>
        <v>9</v>
      </c>
      <c r="G68" s="138">
        <f>'68.50.50.01-rest dss'!G68+CPFA!G68</f>
        <v>9</v>
      </c>
      <c r="H68" s="138">
        <f>'68.50.50.01-rest dss'!H68+CPFA!H68</f>
        <v>9</v>
      </c>
      <c r="I68" s="138">
        <f>'68.50.50.01-rest dss'!I68+CPFA!I68</f>
        <v>8</v>
      </c>
      <c r="J68" s="144"/>
      <c r="K68" s="138"/>
      <c r="L68" s="145"/>
    </row>
    <row r="69" spans="1:12" s="3" customFormat="1" x14ac:dyDescent="0.2">
      <c r="A69" s="66">
        <v>59</v>
      </c>
      <c r="B69" s="32" t="s">
        <v>70</v>
      </c>
      <c r="C69" s="6" t="s">
        <v>71</v>
      </c>
      <c r="D69" s="336">
        <f>'68.50.50.01-rest dss'!D69+CPFA!D69</f>
        <v>0</v>
      </c>
      <c r="E69" s="139">
        <f>'68.50.50.01-rest dss'!E69+CPFA!E69</f>
        <v>35</v>
      </c>
      <c r="F69" s="139">
        <f>'68.50.50.01-rest dss'!F69+CPFA!F69</f>
        <v>9</v>
      </c>
      <c r="G69" s="139">
        <f>'68.50.50.01-rest dss'!G69+CPFA!G69</f>
        <v>9</v>
      </c>
      <c r="H69" s="139">
        <f>'68.50.50.01-rest dss'!H69+CPFA!H69</f>
        <v>9</v>
      </c>
      <c r="I69" s="139">
        <f>'68.50.50.01-rest dss'!I69+CPFA!I69</f>
        <v>8</v>
      </c>
      <c r="J69" s="146"/>
      <c r="K69" s="139"/>
      <c r="L69" s="147"/>
    </row>
    <row r="70" spans="1:12" s="3" customFormat="1" hidden="1" x14ac:dyDescent="0.2">
      <c r="A70" s="66">
        <v>60</v>
      </c>
      <c r="B70" s="32" t="s">
        <v>72</v>
      </c>
      <c r="C70" s="6" t="s">
        <v>73</v>
      </c>
      <c r="D70" s="336">
        <f>'68.50.50.01-rest dss'!D70+CPFA!D70</f>
        <v>0</v>
      </c>
      <c r="E70" s="139">
        <f>'68.50.50.01-rest dss'!E70+CPFA!E70</f>
        <v>0</v>
      </c>
      <c r="F70" s="139">
        <f>'68.50.50.01-rest dss'!F70+CPFA!F70</f>
        <v>0</v>
      </c>
      <c r="G70" s="139">
        <f>'68.50.50.01-rest dss'!G70+CPFA!G70</f>
        <v>0</v>
      </c>
      <c r="H70" s="139">
        <f>'68.50.50.01-rest dss'!H70+CPFA!H70</f>
        <v>0</v>
      </c>
      <c r="I70" s="139">
        <f>'68.50.50.01-rest dss'!I70+CPFA!I70</f>
        <v>0</v>
      </c>
      <c r="J70" s="146"/>
      <c r="K70" s="139"/>
      <c r="L70" s="147"/>
    </row>
    <row r="71" spans="1:12" s="3" customFormat="1" hidden="1" x14ac:dyDescent="0.2">
      <c r="A71" s="66">
        <v>61</v>
      </c>
      <c r="B71" s="30" t="s">
        <v>74</v>
      </c>
      <c r="C71" s="8" t="s">
        <v>75</v>
      </c>
      <c r="D71" s="336">
        <f>'68.50.50.01-rest dss'!D71+CPFA!D71</f>
        <v>0</v>
      </c>
      <c r="E71" s="138">
        <f>'68.50.50.01-rest dss'!E71+CPFA!E71</f>
        <v>0</v>
      </c>
      <c r="F71" s="138">
        <f>'68.50.50.01-rest dss'!F71+CPFA!F71</f>
        <v>0</v>
      </c>
      <c r="G71" s="138">
        <f>'68.50.50.01-rest dss'!G71+CPFA!G71</f>
        <v>0</v>
      </c>
      <c r="H71" s="138">
        <f>'68.50.50.01-rest dss'!H71+CPFA!H71</f>
        <v>0</v>
      </c>
      <c r="I71" s="138">
        <f>'68.50.50.01-rest dss'!I71+CPFA!I71</f>
        <v>0</v>
      </c>
      <c r="J71" s="144"/>
      <c r="K71" s="138"/>
      <c r="L71" s="145"/>
    </row>
    <row r="72" spans="1:12" s="3" customFormat="1" x14ac:dyDescent="0.2">
      <c r="A72" s="66">
        <v>62</v>
      </c>
      <c r="B72" s="30" t="s">
        <v>76</v>
      </c>
      <c r="C72" s="8" t="s">
        <v>77</v>
      </c>
      <c r="D72" s="336">
        <f>'68.50.50.01-rest dss'!D72+CPFA!D72</f>
        <v>0</v>
      </c>
      <c r="E72" s="138">
        <f>'68.50.50.01-rest dss'!E72+CPFA!E72</f>
        <v>45</v>
      </c>
      <c r="F72" s="138">
        <f>'68.50.50.01-rest dss'!F72+CPFA!F72</f>
        <v>12</v>
      </c>
      <c r="G72" s="138">
        <f>'68.50.50.01-rest dss'!G72+CPFA!G72</f>
        <v>12</v>
      </c>
      <c r="H72" s="138">
        <f>'68.50.50.01-rest dss'!H72+CPFA!H72</f>
        <v>12</v>
      </c>
      <c r="I72" s="138">
        <f>'68.50.50.01-rest dss'!I72+CPFA!I72</f>
        <v>9</v>
      </c>
      <c r="J72" s="144"/>
      <c r="K72" s="138"/>
      <c r="L72" s="145"/>
    </row>
    <row r="73" spans="1:12" s="3" customFormat="1" x14ac:dyDescent="0.2">
      <c r="A73" s="66">
        <v>63</v>
      </c>
      <c r="B73" s="30" t="s">
        <v>78</v>
      </c>
      <c r="C73" s="8" t="s">
        <v>79</v>
      </c>
      <c r="D73" s="336">
        <f>'68.50.50.01-rest dss'!D73+CPFA!D73</f>
        <v>0</v>
      </c>
      <c r="E73" s="138">
        <f>'68.50.50.01-rest dss'!E73+CPFA!E73</f>
        <v>102</v>
      </c>
      <c r="F73" s="138">
        <f>'68.50.50.01-rest dss'!F73+CPFA!F73</f>
        <v>30</v>
      </c>
      <c r="G73" s="138">
        <f>'68.50.50.01-rest dss'!G73+CPFA!G73</f>
        <v>25</v>
      </c>
      <c r="H73" s="138">
        <f>'68.50.50.01-rest dss'!H73+CPFA!H73</f>
        <v>20</v>
      </c>
      <c r="I73" s="138">
        <f>'68.50.50.01-rest dss'!I73+CPFA!I73</f>
        <v>27</v>
      </c>
      <c r="J73" s="144"/>
      <c r="K73" s="138"/>
      <c r="L73" s="145"/>
    </row>
    <row r="74" spans="1:12" s="3" customFormat="1" hidden="1" x14ac:dyDescent="0.2">
      <c r="A74" s="66">
        <v>64</v>
      </c>
      <c r="B74" s="30" t="s">
        <v>133</v>
      </c>
      <c r="C74" s="8" t="s">
        <v>80</v>
      </c>
      <c r="D74" s="336">
        <f>'68.50.50.01-rest dss'!D74+CPFA!D74</f>
        <v>0</v>
      </c>
      <c r="E74" s="138">
        <f>'68.50.50.01-rest dss'!E74+CPFA!E74</f>
        <v>0</v>
      </c>
      <c r="F74" s="138">
        <f>'68.50.50.01-rest dss'!F74+CPFA!F74</f>
        <v>0</v>
      </c>
      <c r="G74" s="138">
        <f>'68.50.50.01-rest dss'!G74+CPFA!G74</f>
        <v>0</v>
      </c>
      <c r="H74" s="138">
        <f>'68.50.50.01-rest dss'!H74+CPFA!H74</f>
        <v>0</v>
      </c>
      <c r="I74" s="138">
        <f>'68.50.50.01-rest dss'!I74+CPFA!I74</f>
        <v>0</v>
      </c>
      <c r="J74" s="144"/>
      <c r="K74" s="138"/>
      <c r="L74" s="145"/>
    </row>
    <row r="75" spans="1:12" s="3" customFormat="1" x14ac:dyDescent="0.2">
      <c r="A75" s="66">
        <v>65</v>
      </c>
      <c r="B75" s="30" t="s">
        <v>264</v>
      </c>
      <c r="C75" s="480" t="s">
        <v>82</v>
      </c>
      <c r="D75" s="336">
        <f>'68.50.50.01-rest dss'!D75+CPFA!D75</f>
        <v>0</v>
      </c>
      <c r="E75" s="138">
        <f>'68.50.50.01-rest dss'!E75+CPFA!E75</f>
        <v>412</v>
      </c>
      <c r="F75" s="138">
        <f>'68.50.50.01-rest dss'!F75+CPFA!F75</f>
        <v>118</v>
      </c>
      <c r="G75" s="138">
        <f>'68.50.50.01-rest dss'!G75+CPFA!G75</f>
        <v>66</v>
      </c>
      <c r="H75" s="138">
        <f>'68.50.50.01-rest dss'!H75+CPFA!H75</f>
        <v>115</v>
      </c>
      <c r="I75" s="138">
        <f>'68.50.50.01-rest dss'!I75+CPFA!I75</f>
        <v>113</v>
      </c>
      <c r="J75" s="144"/>
      <c r="K75" s="138"/>
      <c r="L75" s="145"/>
    </row>
    <row r="76" spans="1:12" s="3" customFormat="1" x14ac:dyDescent="0.2">
      <c r="A76" s="66">
        <v>66</v>
      </c>
      <c r="B76" s="32" t="s">
        <v>265</v>
      </c>
      <c r="C76" s="127" t="s">
        <v>266</v>
      </c>
      <c r="D76" s="481">
        <f>'68.50.50.01-rest dss'!D76+CPFA!D76</f>
        <v>0</v>
      </c>
      <c r="E76" s="139">
        <f>'68.50.50.01-rest dss'!E76+CPFA!E76</f>
        <v>5</v>
      </c>
      <c r="F76" s="139">
        <f>'68.50.50.01-rest dss'!F76+CPFA!F76</f>
        <v>2</v>
      </c>
      <c r="G76" s="139">
        <f>'68.50.50.01-rest dss'!G76+CPFA!G76</f>
        <v>1</v>
      </c>
      <c r="H76" s="139">
        <f>'68.50.50.01-rest dss'!H76+CPFA!H76</f>
        <v>1</v>
      </c>
      <c r="I76" s="139">
        <f>'68.50.50.01-rest dss'!I76+CPFA!I76</f>
        <v>1</v>
      </c>
      <c r="J76" s="144"/>
      <c r="K76" s="138"/>
      <c r="L76" s="145"/>
    </row>
    <row r="77" spans="1:12" s="3" customFormat="1" x14ac:dyDescent="0.2">
      <c r="A77" s="66">
        <v>67</v>
      </c>
      <c r="B77" s="32" t="s">
        <v>190</v>
      </c>
      <c r="C77" s="8" t="s">
        <v>83</v>
      </c>
      <c r="D77" s="336">
        <f>'68.50.50.01-rest dss'!D77+CPFA!D77</f>
        <v>0</v>
      </c>
      <c r="E77" s="138">
        <f>'68.50.50.01-rest dss'!E77+CPFA!E77</f>
        <v>407</v>
      </c>
      <c r="F77" s="138">
        <f>'68.50.50.01-rest dss'!F77+CPFA!F77</f>
        <v>116</v>
      </c>
      <c r="G77" s="138">
        <f>'68.50.50.01-rest dss'!G77+CPFA!G77</f>
        <v>65</v>
      </c>
      <c r="H77" s="138">
        <f>'68.50.50.01-rest dss'!H77+CPFA!H77</f>
        <v>114</v>
      </c>
      <c r="I77" s="138">
        <f>'68.50.50.01-rest dss'!I77+CPFA!I77</f>
        <v>112</v>
      </c>
      <c r="J77" s="146">
        <f>J78+J79+J80+J81</f>
        <v>0</v>
      </c>
      <c r="K77" s="139">
        <f>K78+K79+K80+K81</f>
        <v>0</v>
      </c>
      <c r="L77" s="147">
        <f>L78+L79+L80+L81</f>
        <v>0</v>
      </c>
    </row>
    <row r="78" spans="1:12" s="3" customFormat="1" hidden="1" x14ac:dyDescent="0.2">
      <c r="A78" s="66">
        <v>68</v>
      </c>
      <c r="B78" s="32" t="s">
        <v>199</v>
      </c>
      <c r="C78" s="6"/>
      <c r="D78" s="336">
        <f>'68.50.50.01-rest dss'!D78+CPFA!D78</f>
        <v>0</v>
      </c>
      <c r="E78" s="138">
        <f>'68.50.50.01-rest dss'!E78+CPFA!E78</f>
        <v>0</v>
      </c>
      <c r="F78" s="138">
        <f>'68.50.50.01-rest dss'!F78+CPFA!F78</f>
        <v>0</v>
      </c>
      <c r="G78" s="138">
        <f>'68.50.50.01-rest dss'!G78+CPFA!G78</f>
        <v>0</v>
      </c>
      <c r="H78" s="138">
        <f>'68.50.50.01-rest dss'!H78+CPFA!H78</f>
        <v>0</v>
      </c>
      <c r="I78" s="138">
        <f>'68.50.50.01-rest dss'!I78+CPFA!I78</f>
        <v>0</v>
      </c>
      <c r="J78" s="146"/>
      <c r="K78" s="139"/>
      <c r="L78" s="147"/>
    </row>
    <row r="79" spans="1:12" s="3" customFormat="1" ht="25.5" x14ac:dyDescent="0.2">
      <c r="A79" s="66">
        <v>69</v>
      </c>
      <c r="B79" s="33" t="s">
        <v>213</v>
      </c>
      <c r="C79" s="6"/>
      <c r="D79" s="336">
        <f>'68.50.50.01-rest dss'!D79+CPFA!D79</f>
        <v>0</v>
      </c>
      <c r="E79" s="139">
        <f>'68.50.50.01-rest dss'!E79+CPFA!E79</f>
        <v>366</v>
      </c>
      <c r="F79" s="139">
        <f>'68.50.50.01-rest dss'!F79+CPFA!F79</f>
        <v>104</v>
      </c>
      <c r="G79" s="139">
        <f>'68.50.50.01-rest dss'!G79+CPFA!G79</f>
        <v>54</v>
      </c>
      <c r="H79" s="139">
        <f>'68.50.50.01-rest dss'!H79+CPFA!H79</f>
        <v>104</v>
      </c>
      <c r="I79" s="139">
        <f>'68.50.50.01-rest dss'!I79+CPFA!I79</f>
        <v>104</v>
      </c>
      <c r="J79" s="146"/>
      <c r="K79" s="139"/>
      <c r="L79" s="147"/>
    </row>
    <row r="80" spans="1:12" s="3" customFormat="1" hidden="1" x14ac:dyDescent="0.2">
      <c r="A80" s="66">
        <v>70</v>
      </c>
      <c r="B80" s="32" t="s">
        <v>156</v>
      </c>
      <c r="C80" s="6"/>
      <c r="D80" s="336">
        <f>'68.50.50.01-rest dss'!D80+CPFA!D80</f>
        <v>0</v>
      </c>
      <c r="E80" s="139">
        <f>'68.50.50.01-rest dss'!E80+CPFA!E80</f>
        <v>0</v>
      </c>
      <c r="F80" s="139">
        <f>'68.50.50.01-rest dss'!F80+CPFA!F80</f>
        <v>0</v>
      </c>
      <c r="G80" s="139">
        <f>'68.50.50.01-rest dss'!G80+CPFA!G80</f>
        <v>0</v>
      </c>
      <c r="H80" s="139">
        <f>'68.50.50.01-rest dss'!H80+CPFA!H80</f>
        <v>0</v>
      </c>
      <c r="I80" s="139">
        <f>'68.50.50.01-rest dss'!I80+CPFA!I80</f>
        <v>0</v>
      </c>
      <c r="J80" s="146"/>
      <c r="K80" s="139"/>
      <c r="L80" s="147"/>
    </row>
    <row r="81" spans="1:12" s="3" customFormat="1" x14ac:dyDescent="0.2">
      <c r="A81" s="66">
        <v>71</v>
      </c>
      <c r="B81" s="32" t="s">
        <v>189</v>
      </c>
      <c r="C81" s="6"/>
      <c r="D81" s="336">
        <f>'68.50.50.01-rest dss'!D81+CPFA!D81</f>
        <v>0</v>
      </c>
      <c r="E81" s="139">
        <f>'68.50.50.01-rest dss'!E81+CPFA!E81</f>
        <v>23</v>
      </c>
      <c r="F81" s="139">
        <f>'68.50.50.01-rest dss'!F81+CPFA!F81</f>
        <v>6</v>
      </c>
      <c r="G81" s="139">
        <f>'68.50.50.01-rest dss'!G81+CPFA!G81</f>
        <v>5</v>
      </c>
      <c r="H81" s="139">
        <f>'68.50.50.01-rest dss'!H81+CPFA!H81</f>
        <v>6</v>
      </c>
      <c r="I81" s="139">
        <f>'68.50.50.01-rest dss'!I81+CPFA!I81</f>
        <v>6</v>
      </c>
      <c r="J81" s="146"/>
      <c r="K81" s="139"/>
      <c r="L81" s="147"/>
    </row>
    <row r="82" spans="1:12" s="3" customFormat="1" hidden="1" x14ac:dyDescent="0.2">
      <c r="A82" s="66">
        <v>72</v>
      </c>
      <c r="B82" s="32" t="s">
        <v>201</v>
      </c>
      <c r="C82" s="6"/>
      <c r="D82" s="336">
        <f>'68.50.50.01-rest dss'!D82+CPFA!D82</f>
        <v>0</v>
      </c>
      <c r="E82" s="139">
        <f>'68.50.50.01-rest dss'!E82+CPFA!E82</f>
        <v>0</v>
      </c>
      <c r="F82" s="139">
        <f>'68.50.50.01-rest dss'!F82+CPFA!F82</f>
        <v>0</v>
      </c>
      <c r="G82" s="139">
        <f>'68.50.50.01-rest dss'!G82+CPFA!G82</f>
        <v>0</v>
      </c>
      <c r="H82" s="139">
        <f>'68.50.50.01-rest dss'!H82+CPFA!H82</f>
        <v>0</v>
      </c>
      <c r="I82" s="139">
        <f>'68.50.50.01-rest dss'!I82+CPFA!I82</f>
        <v>0</v>
      </c>
      <c r="J82" s="146"/>
      <c r="K82" s="139"/>
      <c r="L82" s="147"/>
    </row>
    <row r="83" spans="1:12" s="3" customFormat="1" x14ac:dyDescent="0.2">
      <c r="A83" s="66">
        <v>73</v>
      </c>
      <c r="B83" s="283" t="s">
        <v>236</v>
      </c>
      <c r="C83" s="6"/>
      <c r="D83" s="336">
        <f>'68.50.50.01-rest dss'!D83+CPFA!D83</f>
        <v>0</v>
      </c>
      <c r="E83" s="139">
        <f>'68.50.50.01-rest dss'!E83+CPFA!E83</f>
        <v>18</v>
      </c>
      <c r="F83" s="139">
        <f>'68.50.50.01-rest dss'!F83+CPFA!F83</f>
        <v>6</v>
      </c>
      <c r="G83" s="139">
        <f>'68.50.50.01-rest dss'!G83+CPFA!G83</f>
        <v>6</v>
      </c>
      <c r="H83" s="139">
        <f>'68.50.50.01-rest dss'!H83+CPFA!H83</f>
        <v>4</v>
      </c>
      <c r="I83" s="139">
        <f>'68.50.50.01-rest dss'!I83+CPFA!I83</f>
        <v>2</v>
      </c>
      <c r="J83" s="146"/>
      <c r="K83" s="139"/>
      <c r="L83" s="147"/>
    </row>
    <row r="84" spans="1:12" s="3" customFormat="1" hidden="1" x14ac:dyDescent="0.2">
      <c r="A84" s="66">
        <v>74</v>
      </c>
      <c r="B84" s="283" t="s">
        <v>239</v>
      </c>
      <c r="C84" s="6"/>
      <c r="D84" s="336">
        <f>'68.50.50.01-rest dss'!D84+CPFA!D84</f>
        <v>0</v>
      </c>
      <c r="E84" s="139">
        <f>'68.50.50.01-rest dss'!E84+CPFA!E84</f>
        <v>0</v>
      </c>
      <c r="F84" s="139">
        <f>'68.50.50.01-rest dss'!F84+CPFA!F84</f>
        <v>0</v>
      </c>
      <c r="G84" s="139">
        <f>'68.50.50.01-rest dss'!G84+CPFA!G84</f>
        <v>0</v>
      </c>
      <c r="H84" s="139">
        <f>'68.50.50.01-rest dss'!H84+CPFA!H84</f>
        <v>0</v>
      </c>
      <c r="I84" s="139">
        <f>'68.50.50.01-rest dss'!I84+CPFA!I84</f>
        <v>0</v>
      </c>
      <c r="J84" s="146"/>
      <c r="K84" s="139"/>
      <c r="L84" s="147"/>
    </row>
    <row r="85" spans="1:12" s="3" customFormat="1" x14ac:dyDescent="0.2">
      <c r="A85" s="66">
        <v>75</v>
      </c>
      <c r="B85" s="283" t="s">
        <v>240</v>
      </c>
      <c r="C85" s="6"/>
      <c r="D85" s="336">
        <f>'68.50.50.01-rest dss'!D85+CPFA!D85</f>
        <v>0</v>
      </c>
      <c r="E85" s="139">
        <f>'68.50.50.01-rest dss'!E85+CPFA!E85</f>
        <v>0</v>
      </c>
      <c r="F85" s="139">
        <f>'68.50.50.01-rest dss'!F85+CPFA!F85</f>
        <v>0</v>
      </c>
      <c r="G85" s="139">
        <f>'68.50.50.01-rest dss'!G85+CPFA!G85</f>
        <v>0</v>
      </c>
      <c r="H85" s="139">
        <f>'68.50.50.01-rest dss'!H85+CPFA!H85</f>
        <v>0</v>
      </c>
      <c r="I85" s="139">
        <f>'68.50.50.01-rest dss'!I85+CPFA!I85</f>
        <v>0</v>
      </c>
      <c r="J85" s="146"/>
      <c r="K85" s="139"/>
      <c r="L85" s="147"/>
    </row>
    <row r="86" spans="1:12" s="3" customFormat="1" hidden="1" x14ac:dyDescent="0.2">
      <c r="A86" s="66">
        <v>76</v>
      </c>
      <c r="B86" s="283" t="s">
        <v>281</v>
      </c>
      <c r="C86" s="6"/>
      <c r="D86" s="336"/>
      <c r="E86" s="139"/>
      <c r="F86" s="139"/>
      <c r="G86" s="139"/>
      <c r="H86" s="139"/>
      <c r="I86" s="139"/>
      <c r="J86" s="146"/>
      <c r="K86" s="139"/>
      <c r="L86" s="147"/>
    </row>
    <row r="87" spans="1:12" s="3" customFormat="1" ht="13.35" hidden="1" customHeight="1" x14ac:dyDescent="0.2">
      <c r="A87" s="66">
        <v>77</v>
      </c>
      <c r="B87" s="24" t="s">
        <v>84</v>
      </c>
      <c r="C87" s="8" t="s">
        <v>85</v>
      </c>
      <c r="D87" s="336">
        <f>'68.50.50.01-rest dss'!D87+CPFA!D87</f>
        <v>0</v>
      </c>
      <c r="E87" s="138">
        <f>'68.50.50.01-rest dss'!E87+CPFA!E87</f>
        <v>0</v>
      </c>
      <c r="F87" s="138">
        <f>'68.50.50.01-rest dss'!F87+CPFA!F87</f>
        <v>0</v>
      </c>
      <c r="G87" s="138">
        <f>'68.50.50.01-rest dss'!G87+CPFA!G87</f>
        <v>0</v>
      </c>
      <c r="H87" s="139">
        <f>'68.50.50.01-rest dss'!H87+CPFA!H87</f>
        <v>0</v>
      </c>
      <c r="I87" s="139">
        <f>'68.50.50.01-rest dss'!I87+CPFA!I87</f>
        <v>0</v>
      </c>
      <c r="J87" s="144"/>
      <c r="K87" s="138"/>
      <c r="L87" s="145"/>
    </row>
    <row r="88" spans="1:12" s="3" customFormat="1" ht="38.25" hidden="1" customHeight="1" x14ac:dyDescent="0.2">
      <c r="A88" s="66">
        <v>78</v>
      </c>
      <c r="B88" s="24" t="s">
        <v>136</v>
      </c>
      <c r="C88" s="86" t="s">
        <v>86</v>
      </c>
      <c r="D88" s="336">
        <f>'68.50.50.01-rest dss'!D88+CPFA!D88</f>
        <v>0</v>
      </c>
      <c r="E88" s="138">
        <f>'68.50.50.01-rest dss'!E88+CPFA!E88</f>
        <v>0</v>
      </c>
      <c r="F88" s="138">
        <f>'68.50.50.01-rest dss'!F88+CPFA!F88</f>
        <v>0</v>
      </c>
      <c r="G88" s="138">
        <f>'68.50.50.01-rest dss'!G88+CPFA!G88</f>
        <v>0</v>
      </c>
      <c r="H88" s="139">
        <f>'68.50.50.01-rest dss'!H88+CPFA!H88</f>
        <v>0</v>
      </c>
      <c r="I88" s="139">
        <f>'68.50.50.01-rest dss'!I88+CPFA!I88</f>
        <v>0</v>
      </c>
      <c r="J88" s="144"/>
      <c r="K88" s="138"/>
      <c r="L88" s="145"/>
    </row>
    <row r="89" spans="1:12" s="3" customFormat="1" ht="13.5" hidden="1" thickBot="1" x14ac:dyDescent="0.25">
      <c r="A89" s="66">
        <v>79</v>
      </c>
      <c r="B89" s="77" t="s">
        <v>87</v>
      </c>
      <c r="C89" s="68" t="s">
        <v>88</v>
      </c>
      <c r="D89" s="336">
        <f>'68.50.50.01-rest dss'!D89+CPFA!D89</f>
        <v>0</v>
      </c>
      <c r="E89" s="138">
        <f>'68.50.50.01-rest dss'!E89+CPFA!E89</f>
        <v>0</v>
      </c>
      <c r="F89" s="138">
        <f>'68.50.50.01-rest dss'!F89+CPFA!F89</f>
        <v>0</v>
      </c>
      <c r="G89" s="138">
        <f>'68.50.50.01-rest dss'!G89+CPFA!G89</f>
        <v>0</v>
      </c>
      <c r="H89" s="139">
        <f>'68.50.50.01-rest dss'!H89+CPFA!H89</f>
        <v>0</v>
      </c>
      <c r="I89" s="139">
        <f>'68.50.50.01-rest dss'!I89+CPFA!I89</f>
        <v>0</v>
      </c>
      <c r="J89" s="153"/>
      <c r="K89" s="154"/>
      <c r="L89" s="155"/>
    </row>
    <row r="90" spans="1:12" s="3" customFormat="1" hidden="1" x14ac:dyDescent="0.2">
      <c r="A90" s="66">
        <v>80</v>
      </c>
      <c r="B90" s="79" t="s">
        <v>89</v>
      </c>
      <c r="C90" s="78" t="s">
        <v>90</v>
      </c>
      <c r="D90" s="336">
        <f>'68.50.50.01-rest dss'!D90+CPFA!D90</f>
        <v>0</v>
      </c>
      <c r="E90" s="138">
        <f>'68.50.50.01-rest dss'!E90+CPFA!E90</f>
        <v>0</v>
      </c>
      <c r="F90" s="138">
        <f>'68.50.50.01-rest dss'!F90+CPFA!F90</f>
        <v>0</v>
      </c>
      <c r="G90" s="138">
        <f>'68.50.50.01-rest dss'!G90+CPFA!G90</f>
        <v>0</v>
      </c>
      <c r="H90" s="139">
        <f>'68.50.50.01-rest dss'!H90+CPFA!H90</f>
        <v>0</v>
      </c>
      <c r="I90" s="139">
        <f>'68.50.50.01-rest dss'!I90+CPFA!I90</f>
        <v>0</v>
      </c>
      <c r="J90" s="156"/>
      <c r="K90" s="157"/>
      <c r="L90" s="158"/>
    </row>
    <row r="91" spans="1:12" s="3" customFormat="1" x14ac:dyDescent="0.2">
      <c r="A91" s="66">
        <v>81</v>
      </c>
      <c r="B91" s="30" t="s">
        <v>91</v>
      </c>
      <c r="C91" s="8" t="s">
        <v>92</v>
      </c>
      <c r="D91" s="336">
        <f>'68.50.50.01-rest dss'!D91+CPFA!D91</f>
        <v>0</v>
      </c>
      <c r="E91" s="138">
        <f>'68.50.50.01-rest dss'!E91+CPFA!E91</f>
        <v>7943</v>
      </c>
      <c r="F91" s="138">
        <f>'68.50.50.01-rest dss'!F91+CPFA!F91</f>
        <v>2625</v>
      </c>
      <c r="G91" s="138">
        <f>'68.50.50.01-rest dss'!G91+CPFA!G91</f>
        <v>1059</v>
      </c>
      <c r="H91" s="138">
        <f>'68.50.50.01-rest dss'!H91+CPFA!H91</f>
        <v>1642</v>
      </c>
      <c r="I91" s="138">
        <f>'68.50.50.01-rest dss'!I91+CPFA!I91</f>
        <v>2617</v>
      </c>
      <c r="J91" s="144">
        <f>'68.50.50.01-rest dss'!J91+CPFA!J91</f>
        <v>8084</v>
      </c>
      <c r="K91" s="138">
        <f>'68.50.50.01-rest dss'!K91+CPFA!K91</f>
        <v>8084</v>
      </c>
      <c r="L91" s="145">
        <f>'68.50.50.01-rest dss'!L91+CPFA!L91</f>
        <v>8084</v>
      </c>
    </row>
    <row r="92" spans="1:12" s="3" customFormat="1" x14ac:dyDescent="0.2">
      <c r="A92" s="66">
        <v>82</v>
      </c>
      <c r="B92" s="37" t="s">
        <v>93</v>
      </c>
      <c r="C92" s="8" t="s">
        <v>94</v>
      </c>
      <c r="D92" s="336">
        <f>'68.50.50.01-rest dss'!D92+CPFA!D92</f>
        <v>0</v>
      </c>
      <c r="E92" s="138">
        <f>'68.50.50.01-rest dss'!E92+CPFA!E92</f>
        <v>7943</v>
      </c>
      <c r="F92" s="138">
        <f>'68.50.50.01-rest dss'!F92+CPFA!F92</f>
        <v>2625</v>
      </c>
      <c r="G92" s="138">
        <f>'68.50.50.01-rest dss'!G92+CPFA!G92</f>
        <v>1059</v>
      </c>
      <c r="H92" s="138">
        <f>'68.50.50.01-rest dss'!H92+CPFA!H92</f>
        <v>1642</v>
      </c>
      <c r="I92" s="138">
        <f>'68.50.50.01-rest dss'!I92+CPFA!I92</f>
        <v>2617</v>
      </c>
      <c r="J92" s="144"/>
      <c r="K92" s="138"/>
      <c r="L92" s="145"/>
    </row>
    <row r="93" spans="1:12" s="3" customFormat="1" x14ac:dyDescent="0.2">
      <c r="A93" s="66">
        <v>83</v>
      </c>
      <c r="B93" s="37" t="s">
        <v>95</v>
      </c>
      <c r="C93" s="8" t="s">
        <v>96</v>
      </c>
      <c r="D93" s="336">
        <f>'68.50.50.01-rest dss'!D93+CPFA!D93</f>
        <v>0</v>
      </c>
      <c r="E93" s="138">
        <f>'68.50.50.01-rest dss'!E93+CPFA!E93</f>
        <v>1134</v>
      </c>
      <c r="F93" s="138">
        <f>'68.50.50.01-rest dss'!F93+CPFA!F93</f>
        <v>288</v>
      </c>
      <c r="G93" s="138">
        <f>'68.50.50.01-rest dss'!G93+CPFA!G93</f>
        <v>283</v>
      </c>
      <c r="H93" s="138">
        <f>'68.50.50.01-rest dss'!H93+CPFA!H93</f>
        <v>284</v>
      </c>
      <c r="I93" s="138">
        <f>'68.50.50.01-rest dss'!I93+CPFA!I93</f>
        <v>279</v>
      </c>
      <c r="J93" s="144"/>
      <c r="K93" s="138"/>
      <c r="L93" s="145"/>
    </row>
    <row r="94" spans="1:12" s="3" customFormat="1" hidden="1" x14ac:dyDescent="0.2">
      <c r="A94" s="66">
        <v>84</v>
      </c>
      <c r="B94" s="38" t="s">
        <v>97</v>
      </c>
      <c r="C94" s="6"/>
      <c r="D94" s="336">
        <f>'68.50.50.01-rest dss'!D94+CPFA!D94</f>
        <v>0</v>
      </c>
      <c r="E94" s="138">
        <f>'68.50.50.01-rest dss'!E94+CPFA!E94</f>
        <v>0</v>
      </c>
      <c r="F94" s="138">
        <f>'68.50.50.01-rest dss'!F94+CPFA!F94</f>
        <v>0</v>
      </c>
      <c r="G94" s="138">
        <f>'68.50.50.01-rest dss'!G94+CPFA!G94</f>
        <v>0</v>
      </c>
      <c r="H94" s="138">
        <f>'68.50.50.01-rest dss'!H94+CPFA!H94</f>
        <v>0</v>
      </c>
      <c r="I94" s="138">
        <f>'68.50.50.01-rest dss'!I94+CPFA!I94</f>
        <v>0</v>
      </c>
      <c r="J94" s="150"/>
      <c r="K94" s="138"/>
      <c r="L94" s="145"/>
    </row>
    <row r="95" spans="1:12" s="3" customFormat="1" hidden="1" x14ac:dyDescent="0.2">
      <c r="A95" s="66">
        <v>85</v>
      </c>
      <c r="B95" s="38" t="s">
        <v>102</v>
      </c>
      <c r="C95" s="6"/>
      <c r="D95" s="336">
        <f>'68.50.50.01-rest dss'!D95+CPFA!D95</f>
        <v>0</v>
      </c>
      <c r="E95" s="138">
        <f>'68.50.50.01-rest dss'!E95+CPFA!E95</f>
        <v>0</v>
      </c>
      <c r="F95" s="138">
        <f>'68.50.50.01-rest dss'!F95+CPFA!F95</f>
        <v>0</v>
      </c>
      <c r="G95" s="138">
        <f>'68.50.50.01-rest dss'!G95+CPFA!G95</f>
        <v>0</v>
      </c>
      <c r="H95" s="138">
        <f>'68.50.50.01-rest dss'!H95+CPFA!H95</f>
        <v>0</v>
      </c>
      <c r="I95" s="138">
        <f>'68.50.50.01-rest dss'!I95+CPFA!I95</f>
        <v>0</v>
      </c>
      <c r="J95" s="150"/>
      <c r="K95" s="138"/>
      <c r="L95" s="145"/>
    </row>
    <row r="96" spans="1:12" s="3" customFormat="1" hidden="1" x14ac:dyDescent="0.2">
      <c r="A96" s="66">
        <v>86</v>
      </c>
      <c r="B96" s="38" t="s">
        <v>98</v>
      </c>
      <c r="C96" s="6"/>
      <c r="D96" s="336">
        <f>'68.50.50.01-rest dss'!D96+CPFA!D96</f>
        <v>0</v>
      </c>
      <c r="E96" s="138">
        <f>'68.50.50.01-rest dss'!E96+CPFA!E96</f>
        <v>0</v>
      </c>
      <c r="F96" s="138">
        <f>'68.50.50.01-rest dss'!F96+CPFA!F96</f>
        <v>0</v>
      </c>
      <c r="G96" s="138">
        <f>'68.50.50.01-rest dss'!G96+CPFA!G96</f>
        <v>0</v>
      </c>
      <c r="H96" s="138">
        <f>'68.50.50.01-rest dss'!H96+CPFA!H96</f>
        <v>0</v>
      </c>
      <c r="I96" s="138">
        <f>'68.50.50.01-rest dss'!I96+CPFA!I96</f>
        <v>0</v>
      </c>
      <c r="J96" s="150"/>
      <c r="K96" s="138"/>
      <c r="L96" s="145"/>
    </row>
    <row r="97" spans="1:12" s="3" customFormat="1" hidden="1" x14ac:dyDescent="0.2">
      <c r="A97" s="66">
        <v>87</v>
      </c>
      <c r="B97" s="93" t="s">
        <v>100</v>
      </c>
      <c r="C97" s="6"/>
      <c r="D97" s="336">
        <f>'68.50.50.01-rest dss'!D97+CPFA!D97</f>
        <v>0</v>
      </c>
      <c r="E97" s="138">
        <f>'68.50.50.01-rest dss'!E97+CPFA!E97</f>
        <v>0</v>
      </c>
      <c r="F97" s="138">
        <f>'68.50.50.01-rest dss'!F97+CPFA!F97</f>
        <v>0</v>
      </c>
      <c r="G97" s="138">
        <f>'68.50.50.01-rest dss'!G97+CPFA!G97</f>
        <v>0</v>
      </c>
      <c r="H97" s="138">
        <f>'68.50.50.01-rest dss'!H97+CPFA!H97</f>
        <v>0</v>
      </c>
      <c r="I97" s="138">
        <f>'68.50.50.01-rest dss'!I97+CPFA!I97</f>
        <v>0</v>
      </c>
      <c r="J97" s="150"/>
      <c r="K97" s="138"/>
      <c r="L97" s="145"/>
    </row>
    <row r="98" spans="1:12" s="3" customFormat="1" hidden="1" x14ac:dyDescent="0.2">
      <c r="A98" s="66">
        <v>88</v>
      </c>
      <c r="B98" s="202" t="s">
        <v>200</v>
      </c>
      <c r="C98" s="6"/>
      <c r="D98" s="336">
        <f>'68.50.50.01-rest dss'!D98+CPFA!D98</f>
        <v>0</v>
      </c>
      <c r="E98" s="139">
        <f>'68.50.50.01-rest dss'!E98+CPFA!E98</f>
        <v>0</v>
      </c>
      <c r="F98" s="139">
        <f>'68.50.50.01-rest dss'!F98+CPFA!F98</f>
        <v>0</v>
      </c>
      <c r="G98" s="139">
        <f>'68.50.50.01-rest dss'!G98+CPFA!G98</f>
        <v>0</v>
      </c>
      <c r="H98" s="139">
        <f>'68.50.50.01-rest dss'!H98+CPFA!H98</f>
        <v>0</v>
      </c>
      <c r="I98" s="139">
        <f>'68.50.50.01-rest dss'!I98+CPFA!I98</f>
        <v>0</v>
      </c>
      <c r="J98" s="150"/>
      <c r="K98" s="138"/>
      <c r="L98" s="145"/>
    </row>
    <row r="99" spans="1:12" s="3" customFormat="1" x14ac:dyDescent="0.2">
      <c r="A99" s="66">
        <v>89</v>
      </c>
      <c r="B99" s="94" t="s">
        <v>99</v>
      </c>
      <c r="C99" s="6"/>
      <c r="D99" s="336">
        <f>'68.50.50.01-rest dss'!D99+CPFA!D99</f>
        <v>0</v>
      </c>
      <c r="E99" s="139">
        <f>'68.50.50.01-rest dss'!E99+CPFA!E99</f>
        <v>16</v>
      </c>
      <c r="F99" s="139">
        <f>'68.50.50.01-rest dss'!F99+CPFA!F99</f>
        <v>8</v>
      </c>
      <c r="G99" s="139">
        <f>'68.50.50.01-rest dss'!G99+CPFA!G99</f>
        <v>4</v>
      </c>
      <c r="H99" s="139">
        <f>'68.50.50.01-rest dss'!H99+CPFA!H99</f>
        <v>4</v>
      </c>
      <c r="I99" s="139">
        <f>'68.50.50.01-rest dss'!I99+CPFA!I99</f>
        <v>0</v>
      </c>
      <c r="J99" s="150"/>
      <c r="K99" s="138"/>
      <c r="L99" s="145"/>
    </row>
    <row r="100" spans="1:12" s="3" customFormat="1" x14ac:dyDescent="0.2">
      <c r="A100" s="66">
        <v>90</v>
      </c>
      <c r="B100" s="95" t="s">
        <v>237</v>
      </c>
      <c r="C100" s="6"/>
      <c r="D100" s="336">
        <f>'68.50.50.01-rest dss'!D100+CPFA!D100</f>
        <v>0</v>
      </c>
      <c r="E100" s="139">
        <f>'68.50.50.01-rest dss'!E100+CPFA!E100</f>
        <v>39</v>
      </c>
      <c r="F100" s="139">
        <f>'68.50.50.01-rest dss'!F100+CPFA!F100</f>
        <v>10</v>
      </c>
      <c r="G100" s="139">
        <f>'68.50.50.01-rest dss'!G100+CPFA!G100</f>
        <v>10</v>
      </c>
      <c r="H100" s="139">
        <f>'68.50.50.01-rest dss'!H100+CPFA!H100</f>
        <v>10</v>
      </c>
      <c r="I100" s="139">
        <f>'68.50.50.01-rest dss'!I100+CPFA!I100</f>
        <v>9</v>
      </c>
      <c r="J100" s="150"/>
      <c r="K100" s="138"/>
      <c r="L100" s="145"/>
    </row>
    <row r="101" spans="1:12" s="3" customFormat="1" x14ac:dyDescent="0.2">
      <c r="A101" s="66">
        <v>91</v>
      </c>
      <c r="B101" s="95" t="s">
        <v>238</v>
      </c>
      <c r="C101" s="6"/>
      <c r="D101" s="336">
        <f>'68.50.50.01-rest dss'!D101+CPFA!D101</f>
        <v>0</v>
      </c>
      <c r="E101" s="139">
        <f>'68.50.50.01-rest dss'!E101+CPFA!E101</f>
        <v>0</v>
      </c>
      <c r="F101" s="139">
        <f>'68.50.50.01-rest dss'!F101+CPFA!F101</f>
        <v>0</v>
      </c>
      <c r="G101" s="139">
        <f>'68.50.50.01-rest dss'!G101+CPFA!G101</f>
        <v>0</v>
      </c>
      <c r="H101" s="139">
        <f>'68.50.50.01-rest dss'!H101+CPFA!H101</f>
        <v>0</v>
      </c>
      <c r="I101" s="139">
        <f>'68.50.50.01-rest dss'!I101+CPFA!I101</f>
        <v>0</v>
      </c>
      <c r="J101" s="144"/>
      <c r="K101" s="138"/>
      <c r="L101" s="145"/>
    </row>
    <row r="102" spans="1:12" s="3" customFormat="1" x14ac:dyDescent="0.2">
      <c r="A102" s="66">
        <v>92</v>
      </c>
      <c r="B102" s="3" t="s">
        <v>269</v>
      </c>
      <c r="C102" s="6"/>
      <c r="D102" s="336">
        <f>'68.50.50.01-rest dss'!D102+CPFA!D102</f>
        <v>0</v>
      </c>
      <c r="E102" s="139">
        <f>'68.50.50.01-rest dss'!E102+CPFA!E102</f>
        <v>216</v>
      </c>
      <c r="F102" s="139">
        <f>'68.50.50.01-rest dss'!F102+CPFA!F102</f>
        <v>54</v>
      </c>
      <c r="G102" s="139">
        <f>'68.50.50.01-rest dss'!G102+CPFA!G102</f>
        <v>54</v>
      </c>
      <c r="H102" s="139">
        <f>'68.50.50.01-rest dss'!H102+CPFA!H102</f>
        <v>54</v>
      </c>
      <c r="I102" s="139">
        <f>'68.50.50.01-rest dss'!I102+CPFA!I102</f>
        <v>54</v>
      </c>
      <c r="J102" s="144"/>
      <c r="K102" s="138"/>
      <c r="L102" s="145"/>
    </row>
    <row r="103" spans="1:12" s="3" customFormat="1" x14ac:dyDescent="0.2">
      <c r="A103" s="66">
        <v>93</v>
      </c>
      <c r="B103" s="95" t="s">
        <v>267</v>
      </c>
      <c r="C103" s="6"/>
      <c r="D103" s="336">
        <f>'68.50.50.01-rest dss'!D103+CPFA!D103</f>
        <v>0</v>
      </c>
      <c r="E103" s="139">
        <f>'68.50.50.01-rest dss'!E103+CPFA!E103</f>
        <v>69</v>
      </c>
      <c r="F103" s="139">
        <f>'68.50.50.01-rest dss'!F103+CPFA!F103</f>
        <v>18</v>
      </c>
      <c r="G103" s="139">
        <f>'68.50.50.01-rest dss'!G103+CPFA!G103</f>
        <v>17</v>
      </c>
      <c r="H103" s="139">
        <f>'68.50.50.01-rest dss'!H103+CPFA!H103</f>
        <v>17</v>
      </c>
      <c r="I103" s="139">
        <f>'68.50.50.01-rest dss'!I103+CPFA!I103</f>
        <v>17</v>
      </c>
      <c r="J103" s="144"/>
      <c r="K103" s="138"/>
      <c r="L103" s="145"/>
    </row>
    <row r="104" spans="1:12" s="3" customFormat="1" x14ac:dyDescent="0.2">
      <c r="A104" s="66">
        <v>94</v>
      </c>
      <c r="B104" s="95" t="s">
        <v>268</v>
      </c>
      <c r="C104" s="6"/>
      <c r="D104" s="336">
        <f>'68.50.50.01-rest dss'!D104+CPFA!D104</f>
        <v>0</v>
      </c>
      <c r="E104" s="139">
        <f>'68.50.50.01-rest dss'!E104+CPFA!E104</f>
        <v>794</v>
      </c>
      <c r="F104" s="139">
        <f>'68.50.50.01-rest dss'!F104+CPFA!F104</f>
        <v>198</v>
      </c>
      <c r="G104" s="139">
        <f>'68.50.50.01-rest dss'!G104+CPFA!G104</f>
        <v>198</v>
      </c>
      <c r="H104" s="139">
        <f>'68.50.50.01-rest dss'!H104+CPFA!H104</f>
        <v>199</v>
      </c>
      <c r="I104" s="139">
        <f>'68.50.50.01-rest dss'!I104+CPFA!I104</f>
        <v>199</v>
      </c>
      <c r="J104" s="144"/>
      <c r="K104" s="138"/>
      <c r="L104" s="145"/>
    </row>
    <row r="105" spans="1:12" s="3" customFormat="1" x14ac:dyDescent="0.2">
      <c r="A105" s="66">
        <v>95</v>
      </c>
      <c r="B105" s="96" t="s">
        <v>103</v>
      </c>
      <c r="C105" s="8" t="s">
        <v>104</v>
      </c>
      <c r="D105" s="336">
        <f>'68.50.50.01-rest dss'!D105+CPFA!D105</f>
        <v>0</v>
      </c>
      <c r="E105" s="138">
        <f>'68.50.50.01-rest dss'!E105+CPFA!E105</f>
        <v>6809</v>
      </c>
      <c r="F105" s="138">
        <f>'68.50.50.01-rest dss'!F105+CPFA!F105</f>
        <v>2337</v>
      </c>
      <c r="G105" s="138">
        <f>'68.50.50.01-rest dss'!G105+CPFA!G105</f>
        <v>776</v>
      </c>
      <c r="H105" s="138">
        <f>'68.50.50.01-rest dss'!H105+CPFA!H105</f>
        <v>1358</v>
      </c>
      <c r="I105" s="138">
        <f>'68.50.50.01-rest dss'!I105+CPFA!I105</f>
        <v>2338</v>
      </c>
      <c r="J105" s="144"/>
      <c r="K105" s="138"/>
      <c r="L105" s="145"/>
    </row>
    <row r="106" spans="1:12" s="3" customFormat="1" hidden="1" x14ac:dyDescent="0.2">
      <c r="A106" s="66">
        <v>96</v>
      </c>
      <c r="B106" s="97" t="s">
        <v>105</v>
      </c>
      <c r="C106" s="6"/>
      <c r="D106" s="336">
        <f>'68.50.50.01-rest dss'!D106+CPFA!D106</f>
        <v>0</v>
      </c>
      <c r="E106" s="138">
        <f>'68.50.50.01-rest dss'!E106+CPFA!E106</f>
        <v>0</v>
      </c>
      <c r="F106" s="138">
        <f>'68.50.50.01-rest dss'!F106+CPFA!F106</f>
        <v>0</v>
      </c>
      <c r="G106" s="138">
        <f>'68.50.50.01-rest dss'!G106+CPFA!G106</f>
        <v>0</v>
      </c>
      <c r="H106" s="138">
        <f>'68.50.50.01-rest dss'!H106+CPFA!H106</f>
        <v>0</v>
      </c>
      <c r="I106" s="138">
        <f>'68.50.50.01-rest dss'!I106+CPFA!I106</f>
        <v>0</v>
      </c>
      <c r="J106" s="150"/>
      <c r="K106" s="138"/>
      <c r="L106" s="145"/>
    </row>
    <row r="107" spans="1:12" s="3" customFormat="1" x14ac:dyDescent="0.2">
      <c r="A107" s="66">
        <v>97</v>
      </c>
      <c r="B107" s="62" t="s">
        <v>106</v>
      </c>
      <c r="C107" s="6"/>
      <c r="D107" s="336">
        <f>'68.50.50.01-rest dss'!D107+CPFA!D107</f>
        <v>0</v>
      </c>
      <c r="E107" s="139">
        <f>'68.50.50.01-rest dss'!E107+CPFA!E107</f>
        <v>520</v>
      </c>
      <c r="F107" s="139">
        <f>'68.50.50.01-rest dss'!F107+CPFA!F107</f>
        <v>0</v>
      </c>
      <c r="G107" s="139">
        <f>'68.50.50.01-rest dss'!G107+CPFA!G107</f>
        <v>0</v>
      </c>
      <c r="H107" s="139">
        <f>'68.50.50.01-rest dss'!H107+CPFA!H107</f>
        <v>520</v>
      </c>
      <c r="I107" s="139">
        <f>'68.50.50.01-rest dss'!I107+CPFA!I107</f>
        <v>0</v>
      </c>
      <c r="J107" s="150"/>
      <c r="K107" s="138"/>
      <c r="L107" s="145"/>
    </row>
    <row r="108" spans="1:12" s="3" customFormat="1" x14ac:dyDescent="0.2">
      <c r="A108" s="66">
        <v>98</v>
      </c>
      <c r="B108" s="38" t="s">
        <v>141</v>
      </c>
      <c r="C108" s="6"/>
      <c r="D108" s="336">
        <f>'68.50.50.01-rest dss'!D108+CPFA!D108</f>
        <v>0</v>
      </c>
      <c r="E108" s="139">
        <f>'68.50.50.01-rest dss'!E108+CPFA!E108</f>
        <v>3000</v>
      </c>
      <c r="F108" s="139">
        <f>'68.50.50.01-rest dss'!F108+CPFA!F108</f>
        <v>1500</v>
      </c>
      <c r="G108" s="139">
        <f>'68.50.50.01-rest dss'!G108+CPFA!G108</f>
        <v>0</v>
      </c>
      <c r="H108" s="139">
        <f>'68.50.50.01-rest dss'!H108+CPFA!H108</f>
        <v>0</v>
      </c>
      <c r="I108" s="139">
        <f>'68.50.50.01-rest dss'!I108+CPFA!I108</f>
        <v>1500</v>
      </c>
      <c r="J108" s="150"/>
      <c r="K108" s="138"/>
      <c r="L108" s="145"/>
    </row>
    <row r="109" spans="1:12" s="3" customFormat="1" x14ac:dyDescent="0.2">
      <c r="A109" s="66">
        <v>99</v>
      </c>
      <c r="B109" s="38" t="s">
        <v>197</v>
      </c>
      <c r="C109" s="6"/>
      <c r="D109" s="336">
        <f>'68.50.50.01-rest dss'!D109+CPFA!D109</f>
        <v>0</v>
      </c>
      <c r="E109" s="139">
        <f>'68.50.50.01-rest dss'!E109+CPFA!E109</f>
        <v>3289</v>
      </c>
      <c r="F109" s="139">
        <f>'68.50.50.01-rest dss'!F109+CPFA!F109</f>
        <v>837</v>
      </c>
      <c r="G109" s="139">
        <f>'68.50.50.01-rest dss'!G109+CPFA!G109</f>
        <v>776</v>
      </c>
      <c r="H109" s="139">
        <f>'68.50.50.01-rest dss'!H109+CPFA!H109</f>
        <v>838</v>
      </c>
      <c r="I109" s="139">
        <f>'68.50.50.01-rest dss'!I109+CPFA!I109</f>
        <v>838</v>
      </c>
      <c r="J109" s="144"/>
      <c r="K109" s="138"/>
      <c r="L109" s="145"/>
    </row>
    <row r="110" spans="1:12" s="3" customFormat="1" ht="25.5" x14ac:dyDescent="0.2">
      <c r="A110" s="66">
        <v>100</v>
      </c>
      <c r="B110" s="25" t="s">
        <v>107</v>
      </c>
      <c r="C110" s="86" t="s">
        <v>108</v>
      </c>
      <c r="D110" s="336">
        <f>'68.50.50.01-rest dss'!D110+CPFA!D110</f>
        <v>0</v>
      </c>
      <c r="E110" s="138">
        <f>'68.50.50.01-rest dss'!E110+CPFA!E110</f>
        <v>4449</v>
      </c>
      <c r="F110" s="138">
        <f>'68.50.50.01-rest dss'!F110+CPFA!F110</f>
        <v>1067</v>
      </c>
      <c r="G110" s="138">
        <f>'68.50.50.01-rest dss'!G110+CPFA!G110</f>
        <v>1118</v>
      </c>
      <c r="H110" s="138">
        <f>'68.50.50.01-rest dss'!H110+CPFA!H110</f>
        <v>1128</v>
      </c>
      <c r="I110" s="138">
        <f>'68.50.50.01-rest dss'!I110+CPFA!I110</f>
        <v>1136</v>
      </c>
      <c r="J110" s="144">
        <f>'68.50.50.01-rest dss'!J110+CPFA!J110</f>
        <v>4494</v>
      </c>
      <c r="K110" s="138">
        <f>'68.50.50.01-rest dss'!K110+CPFA!K110</f>
        <v>4494</v>
      </c>
      <c r="L110" s="145">
        <f>'68.50.50.01-rest dss'!L110+CPFA!L110</f>
        <v>4494</v>
      </c>
    </row>
    <row r="111" spans="1:12" s="3" customFormat="1" x14ac:dyDescent="0.2">
      <c r="A111" s="66">
        <v>101</v>
      </c>
      <c r="B111" s="3" t="s">
        <v>264</v>
      </c>
      <c r="C111" s="8" t="s">
        <v>110</v>
      </c>
      <c r="D111" s="336">
        <f>'68.50.50.01-rest dss'!D111+CPFA!D111</f>
        <v>0</v>
      </c>
      <c r="E111" s="138">
        <f>'68.50.50.01-rest dss'!E111+CPFA!E111</f>
        <v>3766</v>
      </c>
      <c r="F111" s="138">
        <f>'68.50.50.01-rest dss'!F111+CPFA!F111</f>
        <v>942</v>
      </c>
      <c r="G111" s="138">
        <f>'68.50.50.01-rest dss'!G111+CPFA!G111</f>
        <v>942</v>
      </c>
      <c r="H111" s="138">
        <f>'68.50.50.01-rest dss'!H111+CPFA!H111</f>
        <v>941</v>
      </c>
      <c r="I111" s="138">
        <f>'68.50.50.01-rest dss'!I111+CPFA!I111</f>
        <v>941</v>
      </c>
      <c r="J111" s="150"/>
      <c r="K111" s="138"/>
      <c r="L111" s="145"/>
    </row>
    <row r="112" spans="1:12" s="3" customFormat="1" x14ac:dyDescent="0.2">
      <c r="A112" s="66">
        <v>102</v>
      </c>
      <c r="B112" s="26" t="s">
        <v>270</v>
      </c>
      <c r="C112" s="8"/>
      <c r="D112" s="336">
        <f>'68.50.50.01-rest dss'!D112+CPFA!D112</f>
        <v>0</v>
      </c>
      <c r="E112" s="138">
        <f>'68.50.50.01-rest dss'!E112+CPFA!E112</f>
        <v>3766</v>
      </c>
      <c r="F112" s="138">
        <f>'68.50.50.01-rest dss'!F112+CPFA!F112</f>
        <v>942</v>
      </c>
      <c r="G112" s="138">
        <f>'68.50.50.01-rest dss'!G112+CPFA!G112</f>
        <v>942</v>
      </c>
      <c r="H112" s="138">
        <f>'68.50.50.01-rest dss'!H112+CPFA!H112</f>
        <v>941</v>
      </c>
      <c r="I112" s="138">
        <f>'68.50.50.01-rest dss'!I112+CPFA!I112</f>
        <v>941</v>
      </c>
      <c r="J112" s="150"/>
      <c r="K112" s="138"/>
      <c r="L112" s="145"/>
    </row>
    <row r="113" spans="1:12" s="3" customFormat="1" x14ac:dyDescent="0.2">
      <c r="A113" s="66">
        <v>103</v>
      </c>
      <c r="B113" s="26" t="s">
        <v>271</v>
      </c>
      <c r="C113" s="8"/>
      <c r="D113" s="336">
        <f>'68.50.50.01-rest dss'!D113+CPFA!D113</f>
        <v>0</v>
      </c>
      <c r="E113" s="138">
        <f>'68.50.50.01-rest dss'!E113+CPFA!E113</f>
        <v>0</v>
      </c>
      <c r="F113" s="138">
        <f>'68.50.50.01-rest dss'!F113+CPFA!F113</f>
        <v>0</v>
      </c>
      <c r="G113" s="138">
        <f>'68.50.50.01-rest dss'!G113+CPFA!G113</f>
        <v>0</v>
      </c>
      <c r="H113" s="138">
        <f>'68.50.50.01-rest dss'!H113+CPFA!H113</f>
        <v>0</v>
      </c>
      <c r="I113" s="138">
        <f>'68.50.50.01-rest dss'!I113+CPFA!I113</f>
        <v>0</v>
      </c>
      <c r="J113" s="150"/>
      <c r="K113" s="138"/>
      <c r="L113" s="145"/>
    </row>
    <row r="114" spans="1:12" s="3" customFormat="1" x14ac:dyDescent="0.2">
      <c r="A114" s="66">
        <v>104</v>
      </c>
      <c r="B114" s="26" t="s">
        <v>172</v>
      </c>
      <c r="C114" s="8" t="s">
        <v>173</v>
      </c>
      <c r="D114" s="336">
        <f>'68.50.50.01-rest dss'!D114+CPFA!D114</f>
        <v>0</v>
      </c>
      <c r="E114" s="138">
        <f>'68.50.50.01-rest dss'!E114+CPFA!E114</f>
        <v>683</v>
      </c>
      <c r="F114" s="138">
        <f>'68.50.50.01-rest dss'!F114+CPFA!F114</f>
        <v>125</v>
      </c>
      <c r="G114" s="138">
        <f>'68.50.50.01-rest dss'!G114+CPFA!G114</f>
        <v>176</v>
      </c>
      <c r="H114" s="138">
        <f>'68.50.50.01-rest dss'!H114+CPFA!H114</f>
        <v>187</v>
      </c>
      <c r="I114" s="138">
        <f>'68.50.50.01-rest dss'!I114+CPFA!I114</f>
        <v>195</v>
      </c>
      <c r="J114" s="150"/>
      <c r="K114" s="138"/>
      <c r="L114" s="145"/>
    </row>
    <row r="115" spans="1:12" s="3" customFormat="1" ht="25.5" hidden="1" x14ac:dyDescent="0.2">
      <c r="A115" s="66">
        <v>105</v>
      </c>
      <c r="B115" s="23" t="s">
        <v>215</v>
      </c>
      <c r="C115" s="274" t="s">
        <v>214</v>
      </c>
      <c r="D115" s="336">
        <f>'68.50.50.01-rest dss'!D115+CPFA!D115</f>
        <v>0</v>
      </c>
      <c r="E115" s="138">
        <f>'68.50.50.01-rest dss'!E115+CPFA!E115</f>
        <v>0</v>
      </c>
      <c r="F115" s="138">
        <f>'68.50.50.01-rest dss'!F115+CPFA!F115</f>
        <v>0</v>
      </c>
      <c r="G115" s="138">
        <f>'68.50.50.01-rest dss'!G115+CPFA!G115</f>
        <v>0</v>
      </c>
      <c r="H115" s="138">
        <f>'68.50.50.01-rest dss'!H115+CPFA!H115</f>
        <v>0</v>
      </c>
      <c r="I115" s="138">
        <f>'68.50.50.01-rest dss'!I115+CPFA!I115</f>
        <v>0</v>
      </c>
      <c r="J115" s="144"/>
      <c r="K115" s="138"/>
      <c r="L115" s="145"/>
    </row>
    <row r="116" spans="1:12" s="14" customFormat="1" x14ac:dyDescent="0.2">
      <c r="A116" s="66">
        <v>106</v>
      </c>
      <c r="B116" s="44" t="s">
        <v>367</v>
      </c>
      <c r="C116" s="41"/>
      <c r="D116" s="709">
        <f>'68.50.50.01-rest dss'!D116+CPFA!D116</f>
        <v>22212.63</v>
      </c>
      <c r="E116" s="500">
        <f>'68.50.50.01-rest dss'!E116+CPFA!E116</f>
        <v>4965.63</v>
      </c>
      <c r="F116" s="500">
        <f>'68.50.50.01-rest dss'!F116+CPFA!F116</f>
        <v>3211.33</v>
      </c>
      <c r="G116" s="500">
        <f>'68.50.50.01-rest dss'!G116+CPFA!G116</f>
        <v>1144.3</v>
      </c>
      <c r="H116" s="500">
        <f>'68.50.50.01-rest dss'!H116+CPFA!H116</f>
        <v>580</v>
      </c>
      <c r="I116" s="500">
        <f>'68.50.50.01-rest dss'!I116+CPFA!I116</f>
        <v>30</v>
      </c>
      <c r="J116" s="970">
        <f>'68.50.50.01-rest dss'!J116+CPFA!J116</f>
        <v>10621</v>
      </c>
      <c r="K116" s="500">
        <f>'68.50.50.01-rest dss'!K116+CPFA!K116</f>
        <v>6626</v>
      </c>
      <c r="L116" s="971">
        <f>'68.50.50.01-rest dss'!L116+CPFA!L116</f>
        <v>0</v>
      </c>
    </row>
    <row r="117" spans="1:12" s="3" customFormat="1" ht="25.5" hidden="1" x14ac:dyDescent="0.2">
      <c r="A117" s="66">
        <v>107</v>
      </c>
      <c r="B117" s="25" t="s">
        <v>112</v>
      </c>
      <c r="C117" s="43" t="s">
        <v>137</v>
      </c>
      <c r="D117" s="336">
        <f>'68.50.50.01-rest dss'!D117+CPFA!D117</f>
        <v>0</v>
      </c>
      <c r="E117" s="138">
        <f>'68.50.50.01-rest dss'!E117+CPFA!E117</f>
        <v>0</v>
      </c>
      <c r="F117" s="138">
        <f>'68.50.50.01-rest dss'!F117+CPFA!F117</f>
        <v>0</v>
      </c>
      <c r="G117" s="138">
        <f>'68.50.50.01-rest dss'!G117+CPFA!G117</f>
        <v>0</v>
      </c>
      <c r="H117" s="138">
        <f>'68.50.50.01-rest dss'!H117+CPFA!H117</f>
        <v>0</v>
      </c>
      <c r="I117" s="138">
        <f>'68.50.50.01-rest dss'!I117+CPFA!I117</f>
        <v>0</v>
      </c>
      <c r="J117" s="769"/>
      <c r="K117" s="152"/>
      <c r="L117" s="755"/>
    </row>
    <row r="118" spans="1:12" s="3" customFormat="1" hidden="1" x14ac:dyDescent="0.2">
      <c r="A118" s="66">
        <v>108</v>
      </c>
      <c r="B118" s="30" t="s">
        <v>113</v>
      </c>
      <c r="C118" s="8" t="s">
        <v>114</v>
      </c>
      <c r="D118" s="336">
        <f>'68.50.50.01-rest dss'!D118+CPFA!D118</f>
        <v>0</v>
      </c>
      <c r="E118" s="138">
        <f>'68.50.50.01-rest dss'!E118+CPFA!E118</f>
        <v>0</v>
      </c>
      <c r="F118" s="138">
        <f>'68.50.50.01-rest dss'!F118+CPFA!F118</f>
        <v>0</v>
      </c>
      <c r="G118" s="138">
        <f>'68.50.50.01-rest dss'!G118+CPFA!G118</f>
        <v>0</v>
      </c>
      <c r="H118" s="138">
        <f>'68.50.50.01-rest dss'!H118+CPFA!H118</f>
        <v>0</v>
      </c>
      <c r="I118" s="138">
        <f>'68.50.50.01-rest dss'!I118+CPFA!I118</f>
        <v>0</v>
      </c>
      <c r="J118" s="769"/>
      <c r="K118" s="152"/>
      <c r="L118" s="755"/>
    </row>
    <row r="119" spans="1:12" s="15" customFormat="1" hidden="1" x14ac:dyDescent="0.2">
      <c r="A119" s="66">
        <v>109</v>
      </c>
      <c r="B119" s="39" t="s">
        <v>115</v>
      </c>
      <c r="C119" s="6" t="s">
        <v>116</v>
      </c>
      <c r="D119" s="336">
        <f>'68.50.50.01-rest dss'!D119+CPFA!D119</f>
        <v>0</v>
      </c>
      <c r="E119" s="138">
        <f>'68.50.50.01-rest dss'!E119+CPFA!E119</f>
        <v>0</v>
      </c>
      <c r="F119" s="138">
        <f>'68.50.50.01-rest dss'!F119+CPFA!F119</f>
        <v>0</v>
      </c>
      <c r="G119" s="138">
        <f>'68.50.50.01-rest dss'!G119+CPFA!G119</f>
        <v>0</v>
      </c>
      <c r="H119" s="138">
        <f>'68.50.50.01-rest dss'!H119+CPFA!H119</f>
        <v>0</v>
      </c>
      <c r="I119" s="138">
        <f>'68.50.50.01-rest dss'!I119+CPFA!I119</f>
        <v>0</v>
      </c>
      <c r="J119" s="769"/>
      <c r="K119" s="152"/>
      <c r="L119" s="755"/>
    </row>
    <row r="120" spans="1:12" s="15" customFormat="1" ht="16.899999999999999" customHeight="1" x14ac:dyDescent="0.2">
      <c r="A120" s="66">
        <v>110</v>
      </c>
      <c r="B120" s="39" t="s">
        <v>272</v>
      </c>
      <c r="C120" s="8" t="s">
        <v>273</v>
      </c>
      <c r="D120" s="660">
        <f>'68.50.50.01-rest dss'!D120+CPFA!D120</f>
        <v>1302.24</v>
      </c>
      <c r="E120" s="660">
        <f>'68.50.50.01-rest dss'!E120+CPFA!E120</f>
        <v>1302.24</v>
      </c>
      <c r="F120" s="660">
        <f>'68.50.50.01-rest dss'!F120+CPFA!F120</f>
        <v>1173.94</v>
      </c>
      <c r="G120" s="660">
        <f>'68.50.50.01-rest dss'!G120+CPFA!G120</f>
        <v>128.30000000000001</v>
      </c>
      <c r="H120" s="660">
        <f>'68.50.50.01-rest dss'!H120+CPFA!H120</f>
        <v>0</v>
      </c>
      <c r="I120" s="660">
        <f>'68.50.50.01-rest dss'!I120+CPFA!I120</f>
        <v>0</v>
      </c>
      <c r="J120" s="754"/>
      <c r="K120" s="152"/>
      <c r="L120" s="755"/>
    </row>
    <row r="121" spans="1:12" s="15" customFormat="1" hidden="1" x14ac:dyDescent="0.2">
      <c r="A121" s="66">
        <v>111</v>
      </c>
      <c r="B121" s="39" t="s">
        <v>301</v>
      </c>
      <c r="C121" s="480" t="s">
        <v>275</v>
      </c>
      <c r="D121" s="336">
        <f>'68.50.50.01-rest dss'!D121+CPFA!D121</f>
        <v>0</v>
      </c>
      <c r="E121" s="138">
        <f>'68.50.50.01-rest dss'!E121+CPFA!E121</f>
        <v>0</v>
      </c>
      <c r="F121" s="138">
        <f>'68.50.50.01-rest dss'!F121+CPFA!F121</f>
        <v>0</v>
      </c>
      <c r="G121" s="138">
        <f>'68.50.50.01-rest dss'!G121+CPFA!G121</f>
        <v>0</v>
      </c>
      <c r="H121" s="138">
        <f>'68.50.50.01-rest dss'!H121+CPFA!H121</f>
        <v>0</v>
      </c>
      <c r="I121" s="138">
        <f>'68.50.50.01-rest dss'!I121+CPFA!I121</f>
        <v>0</v>
      </c>
      <c r="J121" s="754"/>
      <c r="K121" s="152"/>
      <c r="L121" s="755"/>
    </row>
    <row r="122" spans="1:12" s="15" customFormat="1" hidden="1" x14ac:dyDescent="0.2">
      <c r="A122" s="66">
        <v>112</v>
      </c>
      <c r="B122" s="39" t="s">
        <v>276</v>
      </c>
      <c r="C122" s="127" t="s">
        <v>302</v>
      </c>
      <c r="D122" s="336">
        <f>'68.50.50.01-rest dss'!D122+CPFA!D122</f>
        <v>0</v>
      </c>
      <c r="E122" s="138">
        <f>'68.50.50.01-rest dss'!E122+CPFA!E122</f>
        <v>0</v>
      </c>
      <c r="F122" s="138">
        <f>'68.50.50.01-rest dss'!F122+CPFA!F122</f>
        <v>0</v>
      </c>
      <c r="G122" s="138">
        <f>'68.50.50.01-rest dss'!G122+CPFA!G122</f>
        <v>0</v>
      </c>
      <c r="H122" s="138">
        <f>'68.50.50.01-rest dss'!H122+CPFA!H122</f>
        <v>0</v>
      </c>
      <c r="I122" s="138">
        <f>'68.50.50.01-rest dss'!I122+CPFA!I122</f>
        <v>0</v>
      </c>
      <c r="J122" s="754"/>
      <c r="K122" s="152"/>
      <c r="L122" s="755"/>
    </row>
    <row r="123" spans="1:12" s="15" customFormat="1" x14ac:dyDescent="0.2">
      <c r="A123" s="66">
        <v>113</v>
      </c>
      <c r="B123" s="653" t="s">
        <v>314</v>
      </c>
      <c r="C123" s="480" t="s">
        <v>304</v>
      </c>
      <c r="D123" s="660">
        <f>'68.50.50.01-rest dss'!D123+CPFA!D123</f>
        <v>1302.24</v>
      </c>
      <c r="E123" s="660">
        <f>'68.50.50.01-rest dss'!E123+CPFA!E123</f>
        <v>1302.24</v>
      </c>
      <c r="F123" s="660">
        <f>'68.50.50.01-rest dss'!F123+CPFA!F123</f>
        <v>1173.94</v>
      </c>
      <c r="G123" s="660">
        <f>'68.50.50.01-rest dss'!G123+CPFA!G123</f>
        <v>128.30000000000001</v>
      </c>
      <c r="H123" s="660">
        <f>'68.50.50.01-rest dss'!H123+CPFA!H123</f>
        <v>0</v>
      </c>
      <c r="I123" s="660">
        <f>'68.50.50.01-rest dss'!I123+CPFA!I123</f>
        <v>0</v>
      </c>
      <c r="J123" s="754"/>
      <c r="K123" s="152"/>
      <c r="L123" s="755"/>
    </row>
    <row r="124" spans="1:12" s="15" customFormat="1" x14ac:dyDescent="0.2">
      <c r="A124" s="66">
        <v>114</v>
      </c>
      <c r="B124" s="39" t="s">
        <v>305</v>
      </c>
      <c r="C124" s="127" t="s">
        <v>300</v>
      </c>
      <c r="D124" s="660">
        <f>'68.50.50.01-rest dss'!D124+CPFA!D124</f>
        <v>195.34</v>
      </c>
      <c r="E124" s="660">
        <f>'68.50.50.01-rest dss'!E124+CPFA!E124</f>
        <v>195.34</v>
      </c>
      <c r="F124" s="660">
        <f>'68.50.50.01-rest dss'!F124+CPFA!F124</f>
        <v>176.09</v>
      </c>
      <c r="G124" s="660">
        <f>'68.50.50.01-rest dss'!G124+CPFA!G124</f>
        <v>19.25</v>
      </c>
      <c r="H124" s="660">
        <f>'68.50.50.01-rest dss'!H124+CPFA!H124</f>
        <v>0</v>
      </c>
      <c r="I124" s="660">
        <f>'68.50.50.01-rest dss'!I124+CPFA!I124</f>
        <v>0</v>
      </c>
      <c r="J124" s="754"/>
      <c r="K124" s="152"/>
      <c r="L124" s="755"/>
    </row>
    <row r="125" spans="1:12" s="15" customFormat="1" x14ac:dyDescent="0.2">
      <c r="A125" s="66">
        <v>115</v>
      </c>
      <c r="B125" s="39" t="s">
        <v>276</v>
      </c>
      <c r="C125" s="127" t="s">
        <v>299</v>
      </c>
      <c r="D125" s="660">
        <f>'68.50.50.01-rest dss'!D125+CPFA!D125</f>
        <v>1106.9000000000001</v>
      </c>
      <c r="E125" s="660">
        <f>'68.50.50.01-rest dss'!E125+CPFA!E125</f>
        <v>1106.9000000000001</v>
      </c>
      <c r="F125" s="660">
        <f>'68.50.50.01-rest dss'!F125+CPFA!F125</f>
        <v>997.85</v>
      </c>
      <c r="G125" s="660">
        <f>'68.50.50.01-rest dss'!G125+CPFA!G125</f>
        <v>109.05</v>
      </c>
      <c r="H125" s="660">
        <f>'68.50.50.01-rest dss'!H125+CPFA!H125</f>
        <v>0</v>
      </c>
      <c r="I125" s="660">
        <f>'68.50.50.01-rest dss'!I125+CPFA!I125</f>
        <v>0</v>
      </c>
      <c r="J125" s="754"/>
      <c r="K125" s="152"/>
      <c r="L125" s="755"/>
    </row>
    <row r="126" spans="1:12" s="15" customFormat="1" ht="26.45" hidden="1" customHeight="1" x14ac:dyDescent="0.2">
      <c r="A126" s="66">
        <v>116</v>
      </c>
      <c r="B126" s="879" t="s">
        <v>359</v>
      </c>
      <c r="C126" s="480" t="s">
        <v>361</v>
      </c>
      <c r="D126" s="660">
        <f>'68.50.50.01-rest dss'!D126+CPFA!D126</f>
        <v>0</v>
      </c>
      <c r="E126" s="660">
        <f>'68.50.50.01-rest dss'!E126+CPFA!E126</f>
        <v>0</v>
      </c>
      <c r="F126" s="660">
        <f>'68.50.50.01-rest dss'!F126+CPFA!F126</f>
        <v>0</v>
      </c>
      <c r="G126" s="660">
        <f>'68.50.50.01-rest dss'!G126+CPFA!G126</f>
        <v>0</v>
      </c>
      <c r="H126" s="660">
        <f>'68.50.50.01-rest dss'!H126+CPFA!H126</f>
        <v>0</v>
      </c>
      <c r="I126" s="660">
        <f>'68.50.50.01-rest dss'!I126+CPFA!I126</f>
        <v>0</v>
      </c>
      <c r="J126" s="98"/>
      <c r="K126" s="46"/>
      <c r="L126" s="99"/>
    </row>
    <row r="127" spans="1:12" s="15" customFormat="1" hidden="1" x14ac:dyDescent="0.2">
      <c r="A127" s="114">
        <v>117</v>
      </c>
      <c r="B127" s="878" t="s">
        <v>360</v>
      </c>
      <c r="C127" s="127" t="s">
        <v>364</v>
      </c>
      <c r="D127" s="660">
        <f>'68.50.50.01-rest dss'!D127+CPFA!D127</f>
        <v>0</v>
      </c>
      <c r="E127" s="660">
        <f>'68.50.50.01-rest dss'!E127+CPFA!E127</f>
        <v>0</v>
      </c>
      <c r="F127" s="660">
        <f>'68.50.50.01-rest dss'!F127+CPFA!F127</f>
        <v>0</v>
      </c>
      <c r="G127" s="660">
        <f>'68.50.50.01-rest dss'!G127+CPFA!G127</f>
        <v>0</v>
      </c>
      <c r="H127" s="660">
        <f>'68.50.50.01-rest dss'!H127+CPFA!H127</f>
        <v>0</v>
      </c>
      <c r="I127" s="660">
        <f>'68.50.50.01-rest dss'!I127+CPFA!I127</f>
        <v>0</v>
      </c>
      <c r="J127" s="98"/>
      <c r="K127" s="46"/>
      <c r="L127" s="99"/>
    </row>
    <row r="128" spans="1:12" s="15" customFormat="1" hidden="1" x14ac:dyDescent="0.2">
      <c r="A128" s="66">
        <v>118</v>
      </c>
      <c r="B128" s="39" t="s">
        <v>362</v>
      </c>
      <c r="C128" s="127" t="s">
        <v>365</v>
      </c>
      <c r="D128" s="660">
        <f>'68.50.50.01-rest dss'!D128+CPFA!D128</f>
        <v>0</v>
      </c>
      <c r="E128" s="660">
        <f>'68.50.50.01-rest dss'!E128+CPFA!E128</f>
        <v>0</v>
      </c>
      <c r="F128" s="660">
        <f>'68.50.50.01-rest dss'!F128+CPFA!F128</f>
        <v>0</v>
      </c>
      <c r="G128" s="660">
        <f>'68.50.50.01-rest dss'!G128+CPFA!G128</f>
        <v>0</v>
      </c>
      <c r="H128" s="660">
        <f>'68.50.50.01-rest dss'!H128+CPFA!H128</f>
        <v>0</v>
      </c>
      <c r="I128" s="660">
        <f>'68.50.50.01-rest dss'!I128+CPFA!I128</f>
        <v>0</v>
      </c>
      <c r="J128" s="98"/>
      <c r="K128" s="46"/>
      <c r="L128" s="99"/>
    </row>
    <row r="129" spans="1:14" s="15" customFormat="1" hidden="1" x14ac:dyDescent="0.2">
      <c r="A129" s="114">
        <v>119</v>
      </c>
      <c r="B129" s="878" t="s">
        <v>363</v>
      </c>
      <c r="C129" s="127" t="s">
        <v>366</v>
      </c>
      <c r="D129" s="660">
        <f>'68.50.50.01-rest dss'!D129+CPFA!D129</f>
        <v>0</v>
      </c>
      <c r="E129" s="660">
        <f>'68.50.50.01-rest dss'!E129+CPFA!E129</f>
        <v>0</v>
      </c>
      <c r="F129" s="660">
        <f>'68.50.50.01-rest dss'!F129+CPFA!F129</f>
        <v>0</v>
      </c>
      <c r="G129" s="660">
        <f>'68.50.50.01-rest dss'!G129+CPFA!G129</f>
        <v>0</v>
      </c>
      <c r="H129" s="660">
        <f>'68.50.50.01-rest dss'!H129+CPFA!H129</f>
        <v>0</v>
      </c>
      <c r="I129" s="660">
        <f>'68.50.50.01-rest dss'!I129+CPFA!I129</f>
        <v>0</v>
      </c>
      <c r="J129" s="98"/>
      <c r="K129" s="46"/>
      <c r="L129" s="99"/>
    </row>
    <row r="130" spans="1:14" s="3" customFormat="1" x14ac:dyDescent="0.2">
      <c r="A130" s="66">
        <v>116</v>
      </c>
      <c r="B130" s="40" t="s">
        <v>117</v>
      </c>
      <c r="C130" s="8" t="s">
        <v>118</v>
      </c>
      <c r="D130" s="387">
        <f>'68.50.50.01-rest dss'!D130+CPFA!D130</f>
        <v>20910.39</v>
      </c>
      <c r="E130" s="152">
        <f>'68.50.50.01-rest dss'!E130+CPFA!E130</f>
        <v>3663.39</v>
      </c>
      <c r="F130" s="152">
        <f>'68.50.50.01-rest dss'!F130+CPFA!F130</f>
        <v>2037.39</v>
      </c>
      <c r="G130" s="152">
        <f>'68.50.50.01-rest dss'!G130+CPFA!G130</f>
        <v>1016</v>
      </c>
      <c r="H130" s="152">
        <f>'68.50.50.01-rest dss'!H130+CPFA!H130</f>
        <v>580</v>
      </c>
      <c r="I130" s="152">
        <f>'68.50.50.01-rest dss'!I130+CPFA!I130</f>
        <v>30</v>
      </c>
      <c r="J130" s="754">
        <f>'68.50.50.01-rest dss'!J130+CPFA!J130</f>
        <v>10621</v>
      </c>
      <c r="K130" s="152">
        <f>'68.50.50.01-rest dss'!K130+CPFA!K130</f>
        <v>6626</v>
      </c>
      <c r="L130" s="755">
        <f>'68.50.50.01-rest dss'!L130+CPFA!L130</f>
        <v>0</v>
      </c>
    </row>
    <row r="131" spans="1:14" s="3" customFormat="1" x14ac:dyDescent="0.2">
      <c r="A131" s="66">
        <v>117</v>
      </c>
      <c r="B131" s="30" t="s">
        <v>119</v>
      </c>
      <c r="C131" s="4">
        <v>71</v>
      </c>
      <c r="D131" s="387">
        <f>'68.50.50.01-rest dss'!D131+CPFA!D131</f>
        <v>20910.39</v>
      </c>
      <c r="E131" s="152">
        <f>'68.50.50.01-rest dss'!E131+CPFA!E131</f>
        <v>3663.39</v>
      </c>
      <c r="F131" s="152">
        <f>'68.50.50.01-rest dss'!F131+CPFA!F131</f>
        <v>2037.39</v>
      </c>
      <c r="G131" s="152">
        <f>'68.50.50.01-rest dss'!G131+CPFA!G131</f>
        <v>1016</v>
      </c>
      <c r="H131" s="152">
        <f>'68.50.50.01-rest dss'!H131+CPFA!H131</f>
        <v>580</v>
      </c>
      <c r="I131" s="152">
        <f>'68.50.50.01-rest dss'!I131+CPFA!I131</f>
        <v>30</v>
      </c>
      <c r="J131" s="754">
        <f>'68.50.50.01-rest dss'!J131+CPFA!J131</f>
        <v>10621</v>
      </c>
      <c r="K131" s="152">
        <f>'68.50.50.01-rest dss'!K131+CPFA!K131</f>
        <v>6626</v>
      </c>
      <c r="L131" s="755">
        <f>'68.50.50.01-rest dss'!L131+CPFA!L131</f>
        <v>0</v>
      </c>
    </row>
    <row r="132" spans="1:14" s="3" customFormat="1" x14ac:dyDescent="0.2">
      <c r="A132" s="66">
        <v>118</v>
      </c>
      <c r="B132" s="30" t="s">
        <v>120</v>
      </c>
      <c r="C132" s="4" t="s">
        <v>121</v>
      </c>
      <c r="D132" s="387">
        <f>'68.50.50.01-rest dss'!D132+CPFA!D132</f>
        <v>20910.39</v>
      </c>
      <c r="E132" s="162">
        <f>'68.50.50.01-rest dss'!E132+CPFA!E132</f>
        <v>3663.39</v>
      </c>
      <c r="F132" s="162">
        <f>'68.50.50.01-rest dss'!F132+CPFA!F132</f>
        <v>2037.39</v>
      </c>
      <c r="G132" s="162">
        <f>'68.50.50.01-rest dss'!G132+CPFA!G132</f>
        <v>1016</v>
      </c>
      <c r="H132" s="162">
        <f>'68.50.50.01-rest dss'!H132+CPFA!H132</f>
        <v>580</v>
      </c>
      <c r="I132" s="162">
        <f>'68.50.50.01-rest dss'!I132+CPFA!I132</f>
        <v>30</v>
      </c>
      <c r="J132" s="754">
        <f>'68.50.50.01-rest dss'!J132+CPFA!J132</f>
        <v>10621</v>
      </c>
      <c r="K132" s="152">
        <f>'68.50.50.01-rest dss'!K132+CPFA!K132</f>
        <v>6626</v>
      </c>
      <c r="L132" s="755">
        <f>'68.50.50.01-rest dss'!L132+CPFA!L132</f>
        <v>0</v>
      </c>
    </row>
    <row r="133" spans="1:14" s="3" customFormat="1" x14ac:dyDescent="0.2">
      <c r="A133" s="66">
        <v>119</v>
      </c>
      <c r="B133" s="32" t="s">
        <v>122</v>
      </c>
      <c r="C133" s="9" t="s">
        <v>123</v>
      </c>
      <c r="D133" s="336">
        <f>'68.50.50.01-rest dss'!D133+CPFA!D133</f>
        <v>19967</v>
      </c>
      <c r="E133" s="162">
        <f>'68.50.50.01-rest dss'!E133+CPFA!E133</f>
        <v>2720</v>
      </c>
      <c r="F133" s="162">
        <f>'68.50.50.01-rest dss'!F133+CPFA!F133</f>
        <v>1407</v>
      </c>
      <c r="G133" s="162">
        <f>'68.50.50.01-rest dss'!G133+CPFA!G133</f>
        <v>733</v>
      </c>
      <c r="H133" s="162">
        <f>'68.50.50.01-rest dss'!H133+CPFA!H133</f>
        <v>580</v>
      </c>
      <c r="I133" s="162">
        <f>'68.50.50.01-rest dss'!I133+CPFA!I133</f>
        <v>0</v>
      </c>
      <c r="J133" s="754">
        <f>'68.50.50.01-rest dss'!J133+CPFA!J133</f>
        <v>10621</v>
      </c>
      <c r="K133" s="152">
        <f>'68.50.50.01-rest dss'!K133+CPFA!K133</f>
        <v>6626</v>
      </c>
      <c r="L133" s="755">
        <f>'68.50.50.01-rest dss'!L133+CPFA!L133</f>
        <v>0</v>
      </c>
    </row>
    <row r="134" spans="1:14" s="3" customFormat="1" x14ac:dyDescent="0.2">
      <c r="A134" s="66">
        <v>120</v>
      </c>
      <c r="B134" s="34" t="s">
        <v>124</v>
      </c>
      <c r="C134" s="9" t="s">
        <v>125</v>
      </c>
      <c r="D134" s="387">
        <f>'68.50.50.01-rest dss'!D134+CPFA!D134</f>
        <v>422.69999999999993</v>
      </c>
      <c r="E134" s="162">
        <f>'68.50.50.01-rest dss'!E134+CPFA!E134</f>
        <v>422.7</v>
      </c>
      <c r="F134" s="162">
        <f>'68.50.50.01-rest dss'!F134+CPFA!F134</f>
        <v>164.7</v>
      </c>
      <c r="G134" s="162">
        <f>'68.50.50.01-rest dss'!G134+CPFA!G134</f>
        <v>258</v>
      </c>
      <c r="H134" s="162">
        <f>'68.50.50.01-rest dss'!H134+CPFA!H134</f>
        <v>0</v>
      </c>
      <c r="I134" s="162">
        <f>'68.50.50.01-rest dss'!I134+CPFA!I134</f>
        <v>0</v>
      </c>
      <c r="J134" s="754">
        <f>'68.50.50.01-rest dss'!J134+CPFA!J134</f>
        <v>0</v>
      </c>
      <c r="K134" s="152">
        <f>'68.50.50.01-rest dss'!K134+CPFA!K134</f>
        <v>0</v>
      </c>
      <c r="L134" s="755">
        <f>'68.50.50.01-rest dss'!L134+CPFA!L134</f>
        <v>0</v>
      </c>
    </row>
    <row r="135" spans="1:14" s="3" customFormat="1" hidden="1" x14ac:dyDescent="0.2">
      <c r="A135" s="66">
        <v>121</v>
      </c>
      <c r="B135" s="34" t="s">
        <v>223</v>
      </c>
      <c r="C135" s="301" t="s">
        <v>125</v>
      </c>
      <c r="D135" s="336">
        <f>'68.50.50.01-rest dss'!D135+CPFA!D135</f>
        <v>0</v>
      </c>
      <c r="E135" s="162">
        <f>'68.50.50.01-rest dss'!E135+CPFA!E135</f>
        <v>0</v>
      </c>
      <c r="F135" s="162">
        <f>'68.50.50.01-rest dss'!F135+CPFA!F135</f>
        <v>0</v>
      </c>
      <c r="G135" s="162">
        <f>'68.50.50.01-rest dss'!G135+CPFA!G135</f>
        <v>0</v>
      </c>
      <c r="H135" s="162">
        <f>'68.50.50.01-rest dss'!H135+CPFA!H135</f>
        <v>0</v>
      </c>
      <c r="I135" s="162">
        <f>'68.50.50.01-rest dss'!I135+CPFA!I135</f>
        <v>0</v>
      </c>
      <c r="J135" s="754">
        <f>'68.50.50.01-rest dss'!J135+CPFA!J135</f>
        <v>0</v>
      </c>
      <c r="K135" s="152">
        <f>'68.50.50.01-rest dss'!K135+CPFA!K135</f>
        <v>0</v>
      </c>
      <c r="L135" s="755">
        <f>'68.50.50.01-rest dss'!L135+CPFA!L135</f>
        <v>0</v>
      </c>
    </row>
    <row r="136" spans="1:14" s="3" customFormat="1" x14ac:dyDescent="0.2">
      <c r="A136" s="66">
        <v>122</v>
      </c>
      <c r="B136" s="31" t="s">
        <v>126</v>
      </c>
      <c r="C136" s="9" t="s">
        <v>127</v>
      </c>
      <c r="D136" s="387">
        <f>'68.50.50.01-rest dss'!D136+CPFA!D136</f>
        <v>399.69000000000005</v>
      </c>
      <c r="E136" s="162">
        <f>'68.50.50.01-rest dss'!E136+CPFA!E136</f>
        <v>399.69</v>
      </c>
      <c r="F136" s="162">
        <f>'68.50.50.01-rest dss'!F136+CPFA!F136</f>
        <v>399.69</v>
      </c>
      <c r="G136" s="162">
        <f>'68.50.50.01-rest dss'!G136+CPFA!G136</f>
        <v>0</v>
      </c>
      <c r="H136" s="162">
        <f>'68.50.50.01-rest dss'!H136+CPFA!H136</f>
        <v>0</v>
      </c>
      <c r="I136" s="162">
        <f>'68.50.50.01-rest dss'!I136+CPFA!I136</f>
        <v>0</v>
      </c>
      <c r="J136" s="754">
        <f>'68.50.50.01-rest dss'!J136+CPFA!J136</f>
        <v>0</v>
      </c>
      <c r="K136" s="152">
        <f>'68.50.50.01-rest dss'!K136+CPFA!K136</f>
        <v>0</v>
      </c>
      <c r="L136" s="755">
        <f>'68.50.50.01-rest dss'!L136+CPFA!L136</f>
        <v>0</v>
      </c>
    </row>
    <row r="137" spans="1:14" s="3" customFormat="1" ht="13.5" thickBot="1" x14ac:dyDescent="0.25">
      <c r="A137" s="66">
        <v>123</v>
      </c>
      <c r="B137" s="80" t="s">
        <v>128</v>
      </c>
      <c r="C137" s="81" t="s">
        <v>129</v>
      </c>
      <c r="D137" s="337">
        <f>'68.50.50.01-rest dss'!D137+CPFA!D137</f>
        <v>121</v>
      </c>
      <c r="E137" s="171">
        <f>'68.50.50.01-rest dss'!E137+CPFA!E137</f>
        <v>121</v>
      </c>
      <c r="F137" s="171">
        <f>'68.50.50.01-rest dss'!F137+CPFA!F137</f>
        <v>66</v>
      </c>
      <c r="G137" s="171">
        <f>'68.50.50.01-rest dss'!G137+CPFA!G137</f>
        <v>25</v>
      </c>
      <c r="H137" s="171">
        <f>'68.50.50.01-rest dss'!H137+CPFA!H137</f>
        <v>0</v>
      </c>
      <c r="I137" s="704">
        <f>'68.50.50.01-rest dss'!I137+CPFA!I137</f>
        <v>30</v>
      </c>
      <c r="J137" s="754">
        <f>'68.50.50.01-rest dss'!J137+CPFA!J137</f>
        <v>0</v>
      </c>
      <c r="K137" s="152">
        <f>'68.50.50.01-rest dss'!K137+CPFA!K137</f>
        <v>0</v>
      </c>
      <c r="L137" s="755">
        <f>'68.50.50.01-rest dss'!L137+CPFA!L137</f>
        <v>0</v>
      </c>
    </row>
    <row r="138" spans="1:14" x14ac:dyDescent="0.2">
      <c r="E138" s="10"/>
      <c r="F138" s="10"/>
      <c r="G138" s="10"/>
      <c r="H138" s="10"/>
      <c r="I138" s="10"/>
      <c r="J138" s="10"/>
      <c r="K138" s="10"/>
      <c r="L138" s="10"/>
    </row>
    <row r="139" spans="1:14" s="3" customFormat="1" x14ac:dyDescent="0.2">
      <c r="B139" s="11" t="s">
        <v>146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1:14" s="3" customFormat="1" ht="12.75" customHeight="1" x14ac:dyDescent="0.2">
      <c r="B140" s="11" t="s">
        <v>130</v>
      </c>
      <c r="C140" s="88" t="s">
        <v>161</v>
      </c>
      <c r="D140" s="88"/>
      <c r="F140" s="12"/>
      <c r="H140" s="228"/>
      <c r="I140" s="228"/>
      <c r="J140" s="12" t="s">
        <v>290</v>
      </c>
      <c r="N140" s="18"/>
    </row>
    <row r="141" spans="1:14" s="3" customFormat="1" ht="12.75" customHeight="1" x14ac:dyDescent="0.2">
      <c r="B141" s="16" t="s">
        <v>132</v>
      </c>
      <c r="C141" s="228" t="s">
        <v>145</v>
      </c>
      <c r="D141" s="228"/>
      <c r="E141" s="228"/>
      <c r="F141" s="12"/>
      <c r="H141" s="89"/>
      <c r="I141" s="89"/>
      <c r="J141" s="1008" t="s">
        <v>292</v>
      </c>
      <c r="K141" s="1008"/>
      <c r="L141" s="1008"/>
      <c r="M141" s="1008"/>
      <c r="N141" s="18"/>
    </row>
    <row r="142" spans="1:14" ht="12.75" customHeight="1" x14ac:dyDescent="0.2">
      <c r="I142" s="648"/>
      <c r="J142" s="12" t="s">
        <v>291</v>
      </c>
      <c r="K142" s="3"/>
      <c r="L142" s="3"/>
      <c r="M142" s="3"/>
    </row>
  </sheetData>
  <sheetProtection selectLockedCells="1" selectUnlockedCells="1"/>
  <mergeCells count="12">
    <mergeCell ref="E9:E10"/>
    <mergeCell ref="J9:L9"/>
    <mergeCell ref="D9:D10"/>
    <mergeCell ref="J141:M141"/>
    <mergeCell ref="B5:L5"/>
    <mergeCell ref="B6:L6"/>
    <mergeCell ref="A8:B8"/>
    <mergeCell ref="A9:A10"/>
    <mergeCell ref="B9:B10"/>
    <mergeCell ref="C9:C10"/>
    <mergeCell ref="F9:I9"/>
    <mergeCell ref="C7:E7"/>
  </mergeCells>
  <printOptions horizontalCentered="1"/>
  <pageMargins left="0.31496062992125984" right="0.31496062992125984" top="0.39370078740157483" bottom="0.19685039370078741" header="0.51181102362204722" footer="0.51181102362204722"/>
  <pageSetup paperSize="9" scale="78" firstPageNumber="0" fitToWidth="2" fitToHeight="2" orientation="landscape" r:id="rId1"/>
  <headerFooter alignWithMargins="0"/>
  <colBreaks count="1" manualBreakCount="1">
    <brk id="15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2"/>
  <sheetViews>
    <sheetView topLeftCell="A105" zoomScaleNormal="100" workbookViewId="0">
      <selection activeCell="J133" sqref="J133"/>
    </sheetView>
  </sheetViews>
  <sheetFormatPr defaultRowHeight="12.75" customHeight="1" x14ac:dyDescent="0.2"/>
  <cols>
    <col min="1" max="1" width="4.5703125" style="45" customWidth="1"/>
    <col min="2" max="2" width="58.140625" style="54" customWidth="1"/>
    <col min="3" max="3" width="8.5703125" style="45" customWidth="1"/>
    <col min="4" max="4" width="9.7109375" style="45" customWidth="1"/>
    <col min="5" max="5" width="10.7109375" style="45" customWidth="1"/>
    <col min="6" max="6" width="8.7109375" style="45" customWidth="1"/>
    <col min="7" max="7" width="8" style="45" customWidth="1"/>
    <col min="8" max="8" width="7.28515625" style="45" customWidth="1"/>
    <col min="9" max="9" width="7.85546875" style="45" customWidth="1"/>
    <col min="10" max="10" width="8.42578125" style="45" customWidth="1"/>
    <col min="11" max="11" width="9.7109375" style="45" customWidth="1"/>
    <col min="12" max="12" width="8.42578125" style="45" bestFit="1" customWidth="1"/>
    <col min="13" max="16384" width="9.140625" style="45"/>
  </cols>
  <sheetData>
    <row r="1" spans="1:15" ht="12.75" customHeight="1" x14ac:dyDescent="0.2">
      <c r="B1" s="48" t="s">
        <v>336</v>
      </c>
      <c r="C1" s="48"/>
      <c r="D1" s="48"/>
      <c r="E1" s="48"/>
      <c r="F1" s="48"/>
      <c r="G1" s="48"/>
      <c r="H1" s="48"/>
      <c r="I1" s="3"/>
      <c r="J1" s="3"/>
      <c r="K1" s="3"/>
      <c r="L1" s="3"/>
    </row>
    <row r="2" spans="1:15" ht="12.75" customHeight="1" x14ac:dyDescent="0.2">
      <c r="B2" s="49" t="s">
        <v>335</v>
      </c>
      <c r="C2" s="48"/>
      <c r="D2" s="48"/>
      <c r="E2" s="48"/>
      <c r="F2" s="48"/>
      <c r="G2" s="48"/>
      <c r="H2" s="48"/>
      <c r="I2" s="3"/>
      <c r="J2" s="3"/>
      <c r="K2" s="3"/>
      <c r="L2" s="3"/>
    </row>
    <row r="3" spans="1:15" ht="12.75" customHeight="1" x14ac:dyDescent="0.2">
      <c r="B3" s="48" t="s">
        <v>138</v>
      </c>
      <c r="C3" s="48"/>
      <c r="D3" s="48"/>
      <c r="E3" s="48"/>
      <c r="F3" s="48"/>
      <c r="G3" s="48"/>
      <c r="H3" s="48"/>
      <c r="I3" s="3"/>
      <c r="J3" s="3"/>
      <c r="K3" s="3"/>
      <c r="L3" s="3"/>
    </row>
    <row r="4" spans="1:15" ht="12.75" customHeight="1" x14ac:dyDescent="0.2">
      <c r="B4" s="48"/>
      <c r="C4" s="48"/>
      <c r="D4" s="48"/>
      <c r="E4" s="48"/>
      <c r="F4" s="48"/>
      <c r="G4" s="48"/>
      <c r="H4" s="48"/>
      <c r="I4" s="3"/>
      <c r="J4" s="3"/>
      <c r="K4" s="3"/>
      <c r="L4" s="3"/>
    </row>
    <row r="5" spans="1:15" s="1" customFormat="1" ht="12.75" customHeight="1" x14ac:dyDescent="0.2">
      <c r="B5" s="1009" t="s">
        <v>294</v>
      </c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3"/>
    </row>
    <row r="6" spans="1:15" x14ac:dyDescent="0.2">
      <c r="B6" s="1011" t="s">
        <v>180</v>
      </c>
      <c r="C6" s="1010"/>
      <c r="D6" s="1010"/>
      <c r="E6" s="1010"/>
      <c r="F6" s="1010"/>
      <c r="G6" s="1010"/>
      <c r="H6" s="1010"/>
      <c r="I6" s="1010"/>
      <c r="J6" s="1010"/>
      <c r="K6" s="1010"/>
      <c r="L6" s="1010"/>
    </row>
    <row r="7" spans="1:15" x14ac:dyDescent="0.2">
      <c r="B7" s="50"/>
      <c r="C7" s="1036" t="s">
        <v>179</v>
      </c>
      <c r="D7" s="1036"/>
      <c r="E7" s="1037"/>
      <c r="F7" s="51"/>
      <c r="G7" s="51"/>
      <c r="H7" s="51"/>
      <c r="I7" s="51"/>
      <c r="J7" s="51"/>
      <c r="K7" s="51"/>
      <c r="L7" s="51"/>
    </row>
    <row r="8" spans="1:15" ht="12.75" customHeight="1" thickBot="1" x14ac:dyDescent="0.25">
      <c r="A8" s="1012"/>
      <c r="B8" s="1012"/>
      <c r="C8" s="52"/>
      <c r="D8" s="52"/>
      <c r="E8" s="52"/>
      <c r="F8" s="52"/>
      <c r="G8" s="52"/>
      <c r="H8" s="52"/>
      <c r="J8" s="53"/>
      <c r="K8" s="53" t="s">
        <v>0</v>
      </c>
    </row>
    <row r="9" spans="1:15" s="3" customFormat="1" ht="12.75" customHeight="1" x14ac:dyDescent="0.2">
      <c r="A9" s="1013" t="s">
        <v>153</v>
      </c>
      <c r="B9" s="1015" t="s">
        <v>152</v>
      </c>
      <c r="C9" s="1019" t="s">
        <v>1</v>
      </c>
      <c r="D9" s="1017" t="s">
        <v>328</v>
      </c>
      <c r="E9" s="1003" t="s">
        <v>333</v>
      </c>
      <c r="F9" s="1021" t="s">
        <v>329</v>
      </c>
      <c r="G9" s="1022"/>
      <c r="H9" s="1022"/>
      <c r="I9" s="1022"/>
      <c r="J9" s="1005" t="s">
        <v>151</v>
      </c>
      <c r="K9" s="1006"/>
      <c r="L9" s="1007"/>
    </row>
    <row r="10" spans="1:15" s="3" customFormat="1" ht="51" customHeight="1" thickBot="1" x14ac:dyDescent="0.25">
      <c r="A10" s="1014"/>
      <c r="B10" s="1016"/>
      <c r="C10" s="1020"/>
      <c r="D10" s="1018"/>
      <c r="E10" s="1004"/>
      <c r="F10" s="84" t="s">
        <v>147</v>
      </c>
      <c r="G10" s="84" t="s">
        <v>148</v>
      </c>
      <c r="H10" s="84" t="s">
        <v>149</v>
      </c>
      <c r="I10" s="109" t="s">
        <v>150</v>
      </c>
      <c r="J10" s="210">
        <v>2024</v>
      </c>
      <c r="K10" s="211">
        <v>2025</v>
      </c>
      <c r="L10" s="211">
        <v>2026</v>
      </c>
    </row>
    <row r="11" spans="1:15" s="3" customFormat="1" ht="27" customHeight="1" x14ac:dyDescent="0.2">
      <c r="A11" s="111" t="s">
        <v>134</v>
      </c>
      <c r="B11" s="112" t="s">
        <v>2</v>
      </c>
      <c r="C11" s="113"/>
      <c r="D11" s="160">
        <f t="shared" ref="D11:I11" si="0">D12+D116</f>
        <v>22212.63</v>
      </c>
      <c r="E11" s="160">
        <f t="shared" si="0"/>
        <v>34153.629999999997</v>
      </c>
      <c r="F11" s="160">
        <f t="shared" si="0"/>
        <v>11193.33</v>
      </c>
      <c r="G11" s="160">
        <f t="shared" si="0"/>
        <v>8205.2999999999993</v>
      </c>
      <c r="H11" s="160">
        <f t="shared" si="0"/>
        <v>7162</v>
      </c>
      <c r="I11" s="160">
        <f t="shared" si="0"/>
        <v>7593</v>
      </c>
      <c r="J11" s="756">
        <v>40585</v>
      </c>
      <c r="K11" s="756">
        <v>36503</v>
      </c>
      <c r="L11" s="757">
        <v>29797</v>
      </c>
    </row>
    <row r="12" spans="1:15" s="3" customFormat="1" ht="22.5" customHeight="1" x14ac:dyDescent="0.2">
      <c r="A12" s="110">
        <v>2</v>
      </c>
      <c r="B12" s="59" t="s">
        <v>3</v>
      </c>
      <c r="C12" s="60"/>
      <c r="D12" s="136">
        <f t="shared" ref="D12:I12" si="1">D13</f>
        <v>0</v>
      </c>
      <c r="E12" s="136">
        <f t="shared" si="1"/>
        <v>29188</v>
      </c>
      <c r="F12" s="136">
        <f t="shared" si="1"/>
        <v>7982</v>
      </c>
      <c r="G12" s="136">
        <f t="shared" si="1"/>
        <v>7061</v>
      </c>
      <c r="H12" s="136">
        <f t="shared" si="1"/>
        <v>6582</v>
      </c>
      <c r="I12" s="137">
        <f t="shared" si="1"/>
        <v>7563</v>
      </c>
      <c r="J12" s="758">
        <v>29964</v>
      </c>
      <c r="K12" s="759">
        <v>29877</v>
      </c>
      <c r="L12" s="760">
        <v>29797</v>
      </c>
    </row>
    <row r="13" spans="1:15" s="3" customFormat="1" x14ac:dyDescent="0.2">
      <c r="A13" s="66">
        <v>3</v>
      </c>
      <c r="B13" s="28" t="s">
        <v>4</v>
      </c>
      <c r="C13" s="4" t="s">
        <v>5</v>
      </c>
      <c r="D13" s="314">
        <f t="shared" ref="D13:I13" si="2">D14+D33+D91+D110</f>
        <v>0</v>
      </c>
      <c r="E13" s="138">
        <f t="shared" si="2"/>
        <v>29188</v>
      </c>
      <c r="F13" s="138">
        <f t="shared" si="2"/>
        <v>7982</v>
      </c>
      <c r="G13" s="138">
        <f t="shared" si="2"/>
        <v>7061</v>
      </c>
      <c r="H13" s="138">
        <f t="shared" si="2"/>
        <v>6582</v>
      </c>
      <c r="I13" s="138">
        <f t="shared" si="2"/>
        <v>7563</v>
      </c>
      <c r="J13" s="754">
        <v>29964</v>
      </c>
      <c r="K13" s="761">
        <v>29877</v>
      </c>
      <c r="L13" s="762">
        <v>29797</v>
      </c>
    </row>
    <row r="14" spans="1:15" s="3" customFormat="1" x14ac:dyDescent="0.2">
      <c r="A14" s="66">
        <v>4</v>
      </c>
      <c r="B14" s="29" t="s">
        <v>6</v>
      </c>
      <c r="C14" s="13" t="s">
        <v>7</v>
      </c>
      <c r="D14" s="314">
        <f>D15+D25+D22</f>
        <v>0</v>
      </c>
      <c r="E14" s="138">
        <f>E15+E22+E25</f>
        <v>14038</v>
      </c>
      <c r="F14" s="138">
        <f>F15+F22+F25</f>
        <v>3412</v>
      </c>
      <c r="G14" s="138">
        <f>G15+G22+G25</f>
        <v>3887</v>
      </c>
      <c r="H14" s="138">
        <f>H15+H22+H25</f>
        <v>3370</v>
      </c>
      <c r="I14" s="138">
        <f>I15+I22+I25</f>
        <v>3369</v>
      </c>
      <c r="J14" s="144">
        <v>14327</v>
      </c>
      <c r="K14" s="235">
        <v>14263</v>
      </c>
      <c r="L14" s="236">
        <v>14202</v>
      </c>
      <c r="N14" s="273"/>
      <c r="O14" s="273"/>
    </row>
    <row r="15" spans="1:15" s="3" customFormat="1" x14ac:dyDescent="0.2">
      <c r="A15" s="66">
        <v>5</v>
      </c>
      <c r="B15" s="30" t="s">
        <v>8</v>
      </c>
      <c r="C15" s="13" t="s">
        <v>9</v>
      </c>
      <c r="D15" s="314">
        <f>D16+D17+D18+D21+D24</f>
        <v>0</v>
      </c>
      <c r="E15" s="138">
        <f>E16+E17+E18+E19+E20+E21</f>
        <v>13492</v>
      </c>
      <c r="F15" s="138">
        <f>F16+F17+F18+F19+F20+F21</f>
        <v>3334</v>
      </c>
      <c r="G15" s="138">
        <f>G16+G17+G18+G19+G20+G21</f>
        <v>3573</v>
      </c>
      <c r="H15" s="138">
        <f>H16+H17+H18+H19+H20+H21</f>
        <v>3293</v>
      </c>
      <c r="I15" s="138">
        <f>I16+I17+I18+I19+I20+I21</f>
        <v>3292</v>
      </c>
      <c r="J15" s="144"/>
      <c r="K15" s="235"/>
      <c r="L15" s="236"/>
    </row>
    <row r="16" spans="1:15" s="3" customFormat="1" x14ac:dyDescent="0.2">
      <c r="A16" s="66">
        <v>6</v>
      </c>
      <c r="B16" s="31" t="s">
        <v>10</v>
      </c>
      <c r="C16" s="6" t="s">
        <v>11</v>
      </c>
      <c r="D16" s="312">
        <v>0</v>
      </c>
      <c r="E16" s="139">
        <f t="shared" ref="E16:E24" si="3">F16+G16+H16+I16</f>
        <v>11167</v>
      </c>
      <c r="F16" s="139">
        <v>2822</v>
      </c>
      <c r="G16" s="139">
        <v>2941</v>
      </c>
      <c r="H16" s="139">
        <f>2845-142</f>
        <v>2703</v>
      </c>
      <c r="I16" s="139">
        <f>2843-142</f>
        <v>2701</v>
      </c>
      <c r="J16" s="146"/>
      <c r="K16" s="232"/>
      <c r="L16" s="233"/>
    </row>
    <row r="17" spans="1:15" s="3" customFormat="1" x14ac:dyDescent="0.2">
      <c r="A17" s="66">
        <v>7</v>
      </c>
      <c r="B17" s="31" t="s">
        <v>12</v>
      </c>
      <c r="C17" s="6" t="s">
        <v>13</v>
      </c>
      <c r="D17" s="312">
        <v>0</v>
      </c>
      <c r="E17" s="139">
        <f t="shared" si="3"/>
        <v>1657</v>
      </c>
      <c r="F17" s="139">
        <v>340</v>
      </c>
      <c r="G17" s="139">
        <v>459</v>
      </c>
      <c r="H17" s="139">
        <f>459-30</f>
        <v>429</v>
      </c>
      <c r="I17" s="139">
        <f>459-30</f>
        <v>429</v>
      </c>
      <c r="J17" s="146"/>
      <c r="K17" s="232"/>
      <c r="L17" s="233"/>
      <c r="O17" s="83"/>
    </row>
    <row r="18" spans="1:15" s="3" customFormat="1" x14ac:dyDescent="0.2">
      <c r="A18" s="66">
        <v>8</v>
      </c>
      <c r="B18" s="31" t="s">
        <v>194</v>
      </c>
      <c r="C18" s="127" t="s">
        <v>193</v>
      </c>
      <c r="D18" s="315">
        <v>0</v>
      </c>
      <c r="E18" s="139">
        <f t="shared" si="3"/>
        <v>96</v>
      </c>
      <c r="F18" s="139">
        <v>25</v>
      </c>
      <c r="G18" s="139">
        <v>25</v>
      </c>
      <c r="H18" s="139">
        <v>23</v>
      </c>
      <c r="I18" s="139">
        <v>23</v>
      </c>
      <c r="J18" s="146"/>
      <c r="K18" s="232"/>
      <c r="L18" s="233"/>
      <c r="O18" s="83"/>
    </row>
    <row r="19" spans="1:15" s="3" customFormat="1" hidden="1" x14ac:dyDescent="0.2">
      <c r="A19" s="66">
        <v>9</v>
      </c>
      <c r="B19" s="3" t="s">
        <v>195</v>
      </c>
      <c r="C19" s="128" t="s">
        <v>196</v>
      </c>
      <c r="D19" s="316"/>
      <c r="E19" s="139">
        <f t="shared" si="3"/>
        <v>0</v>
      </c>
      <c r="F19" s="139"/>
      <c r="G19" s="139"/>
      <c r="H19" s="139"/>
      <c r="I19" s="139"/>
      <c r="J19" s="146"/>
      <c r="K19" s="232"/>
      <c r="L19" s="233"/>
      <c r="O19" s="83"/>
    </row>
    <row r="20" spans="1:15" s="3" customFormat="1" hidden="1" x14ac:dyDescent="0.2">
      <c r="A20" s="66">
        <v>10</v>
      </c>
      <c r="B20" s="31" t="s">
        <v>192</v>
      </c>
      <c r="C20" s="127" t="s">
        <v>191</v>
      </c>
      <c r="D20" s="315">
        <v>0</v>
      </c>
      <c r="E20" s="139">
        <f t="shared" si="3"/>
        <v>0</v>
      </c>
      <c r="F20" s="139"/>
      <c r="G20" s="139"/>
      <c r="H20" s="139"/>
      <c r="I20" s="139"/>
      <c r="J20" s="146"/>
      <c r="K20" s="232"/>
      <c r="L20" s="233"/>
      <c r="O20" s="83"/>
    </row>
    <row r="21" spans="1:15" s="3" customFormat="1" x14ac:dyDescent="0.2">
      <c r="A21" s="66">
        <v>11</v>
      </c>
      <c r="B21" s="31" t="s">
        <v>162</v>
      </c>
      <c r="C21" s="6" t="s">
        <v>163</v>
      </c>
      <c r="D21" s="312">
        <v>0</v>
      </c>
      <c r="E21" s="139">
        <f t="shared" si="3"/>
        <v>572</v>
      </c>
      <c r="F21" s="139">
        <v>147</v>
      </c>
      <c r="G21" s="139">
        <v>148</v>
      </c>
      <c r="H21" s="139">
        <f>148-10</f>
        <v>138</v>
      </c>
      <c r="I21" s="139">
        <f>149-10</f>
        <v>139</v>
      </c>
      <c r="J21" s="146"/>
      <c r="K21" s="232"/>
      <c r="L21" s="233"/>
      <c r="O21" s="83"/>
    </row>
    <row r="22" spans="1:15" s="3" customFormat="1" x14ac:dyDescent="0.2">
      <c r="A22" s="66">
        <v>12</v>
      </c>
      <c r="B22" s="31" t="s">
        <v>204</v>
      </c>
      <c r="C22" s="206" t="s">
        <v>205</v>
      </c>
      <c r="D22" s="314">
        <f t="shared" ref="D22:I22" si="4">D23</f>
        <v>0</v>
      </c>
      <c r="E22" s="314">
        <f t="shared" si="4"/>
        <v>225</v>
      </c>
      <c r="F22" s="314">
        <f t="shared" si="4"/>
        <v>0</v>
      </c>
      <c r="G22" s="314">
        <f t="shared" si="4"/>
        <v>225</v>
      </c>
      <c r="H22" s="314">
        <f t="shared" si="4"/>
        <v>0</v>
      </c>
      <c r="I22" s="314">
        <f t="shared" si="4"/>
        <v>0</v>
      </c>
      <c r="J22" s="146"/>
      <c r="K22" s="232"/>
      <c r="L22" s="233"/>
      <c r="O22" s="83"/>
    </row>
    <row r="23" spans="1:15" s="3" customFormat="1" x14ac:dyDescent="0.2">
      <c r="A23" s="66">
        <v>13</v>
      </c>
      <c r="B23" s="31" t="s">
        <v>206</v>
      </c>
      <c r="C23" s="129" t="s">
        <v>207</v>
      </c>
      <c r="D23" s="312">
        <v>0</v>
      </c>
      <c r="E23" s="139">
        <f t="shared" si="3"/>
        <v>225</v>
      </c>
      <c r="F23" s="139">
        <v>0</v>
      </c>
      <c r="G23" s="139">
        <v>225</v>
      </c>
      <c r="H23" s="139">
        <v>0</v>
      </c>
      <c r="I23" s="139">
        <v>0</v>
      </c>
      <c r="J23" s="146"/>
      <c r="K23" s="232"/>
      <c r="L23" s="233"/>
      <c r="O23" s="83"/>
    </row>
    <row r="24" spans="1:15" s="3" customFormat="1" hidden="1" x14ac:dyDescent="0.2">
      <c r="A24" s="66">
        <v>14</v>
      </c>
      <c r="B24" s="31" t="s">
        <v>262</v>
      </c>
      <c r="C24" s="465" t="s">
        <v>217</v>
      </c>
      <c r="D24" s="312">
        <v>0</v>
      </c>
      <c r="E24" s="139">
        <f t="shared" si="3"/>
        <v>0</v>
      </c>
      <c r="F24" s="139">
        <v>0</v>
      </c>
      <c r="G24" s="139">
        <v>0</v>
      </c>
      <c r="H24" s="139">
        <v>0</v>
      </c>
      <c r="I24" s="139">
        <v>0</v>
      </c>
      <c r="J24" s="146"/>
      <c r="K24" s="232"/>
      <c r="L24" s="233"/>
      <c r="O24" s="83"/>
    </row>
    <row r="25" spans="1:15" s="3" customFormat="1" x14ac:dyDescent="0.2">
      <c r="A25" s="66">
        <v>15</v>
      </c>
      <c r="B25" s="30" t="s">
        <v>14</v>
      </c>
      <c r="C25" s="206" t="s">
        <v>15</v>
      </c>
      <c r="D25" s="314">
        <f>D26+D27+D28+D29+D30+D31</f>
        <v>0</v>
      </c>
      <c r="E25" s="138">
        <f>E26+E27+E28+E29+E30+E31+E32</f>
        <v>321</v>
      </c>
      <c r="F25" s="138">
        <f>F26+F27+F28+F29+F30+F31+F32</f>
        <v>78</v>
      </c>
      <c r="G25" s="138">
        <f>G26+G27+G28+G29+G30+G31+G32</f>
        <v>89</v>
      </c>
      <c r="H25" s="138">
        <f>H26+H27+H28+H29+H30+H31+H32</f>
        <v>77</v>
      </c>
      <c r="I25" s="138">
        <f>I26+I27+I28+I29+I30+I31+I32</f>
        <v>77</v>
      </c>
      <c r="J25" s="144"/>
      <c r="K25" s="235"/>
      <c r="L25" s="236"/>
    </row>
    <row r="26" spans="1:15" s="3" customFormat="1" x14ac:dyDescent="0.2">
      <c r="A26" s="66">
        <v>16</v>
      </c>
      <c r="B26" s="32" t="s">
        <v>16</v>
      </c>
      <c r="C26" s="6" t="s">
        <v>17</v>
      </c>
      <c r="D26" s="312">
        <v>0</v>
      </c>
      <c r="E26" s="139">
        <f>F26+G26+H26+I26</f>
        <v>6</v>
      </c>
      <c r="F26" s="139">
        <v>0</v>
      </c>
      <c r="G26" s="139">
        <v>6</v>
      </c>
      <c r="H26" s="139">
        <v>0</v>
      </c>
      <c r="I26" s="139">
        <v>0</v>
      </c>
      <c r="J26" s="146"/>
      <c r="K26" s="232"/>
      <c r="L26" s="233"/>
    </row>
    <row r="27" spans="1:15" s="3" customFormat="1" x14ac:dyDescent="0.2">
      <c r="A27" s="66">
        <v>17</v>
      </c>
      <c r="B27" s="32" t="s">
        <v>18</v>
      </c>
      <c r="C27" s="6" t="s">
        <v>19</v>
      </c>
      <c r="D27" s="312">
        <v>0</v>
      </c>
      <c r="E27" s="139">
        <f t="shared" ref="E27:E32" si="5">F27+G27+H27+I27</f>
        <v>1</v>
      </c>
      <c r="F27" s="139">
        <v>0</v>
      </c>
      <c r="G27" s="139">
        <v>1</v>
      </c>
      <c r="H27" s="139">
        <v>0</v>
      </c>
      <c r="I27" s="139">
        <v>0</v>
      </c>
      <c r="J27" s="146"/>
      <c r="K27" s="232"/>
      <c r="L27" s="233"/>
    </row>
    <row r="28" spans="1:15" s="3" customFormat="1" x14ac:dyDescent="0.2">
      <c r="A28" s="66">
        <v>18</v>
      </c>
      <c r="B28" s="32" t="s">
        <v>20</v>
      </c>
      <c r="C28" s="6" t="s">
        <v>21</v>
      </c>
      <c r="D28" s="312">
        <v>0</v>
      </c>
      <c r="E28" s="139">
        <f t="shared" si="5"/>
        <v>2</v>
      </c>
      <c r="F28" s="139">
        <v>0</v>
      </c>
      <c r="G28" s="139">
        <v>2</v>
      </c>
      <c r="H28" s="139">
        <v>0</v>
      </c>
      <c r="I28" s="139">
        <v>0</v>
      </c>
      <c r="J28" s="146"/>
      <c r="K28" s="232"/>
      <c r="L28" s="233"/>
    </row>
    <row r="29" spans="1:15" s="3" customFormat="1" ht="15" customHeight="1" x14ac:dyDescent="0.2">
      <c r="A29" s="66">
        <v>19</v>
      </c>
      <c r="B29" s="33" t="s">
        <v>22</v>
      </c>
      <c r="C29" s="92" t="s">
        <v>23</v>
      </c>
      <c r="D29" s="312">
        <v>0</v>
      </c>
      <c r="E29" s="139">
        <f t="shared" si="5"/>
        <v>1</v>
      </c>
      <c r="F29" s="139">
        <v>0</v>
      </c>
      <c r="G29" s="139">
        <v>1</v>
      </c>
      <c r="H29" s="139">
        <v>0</v>
      </c>
      <c r="I29" s="139">
        <v>0</v>
      </c>
      <c r="J29" s="146"/>
      <c r="K29" s="232"/>
      <c r="L29" s="233"/>
    </row>
    <row r="30" spans="1:15" s="3" customFormat="1" x14ac:dyDescent="0.2">
      <c r="A30" s="66">
        <v>20</v>
      </c>
      <c r="B30" s="32" t="s">
        <v>24</v>
      </c>
      <c r="C30" s="6" t="s">
        <v>25</v>
      </c>
      <c r="D30" s="312">
        <v>0</v>
      </c>
      <c r="E30" s="139">
        <f t="shared" si="5"/>
        <v>1</v>
      </c>
      <c r="F30" s="139">
        <v>0</v>
      </c>
      <c r="G30" s="139">
        <v>1</v>
      </c>
      <c r="H30" s="139">
        <v>0</v>
      </c>
      <c r="I30" s="139">
        <v>0</v>
      </c>
      <c r="J30" s="146"/>
      <c r="K30" s="232"/>
      <c r="L30" s="233"/>
    </row>
    <row r="31" spans="1:15" s="3" customFormat="1" x14ac:dyDescent="0.2">
      <c r="A31" s="66">
        <v>21</v>
      </c>
      <c r="B31" s="32" t="s">
        <v>164</v>
      </c>
      <c r="C31" s="6" t="s">
        <v>165</v>
      </c>
      <c r="D31" s="312">
        <v>0</v>
      </c>
      <c r="E31" s="139">
        <f t="shared" si="5"/>
        <v>310</v>
      </c>
      <c r="F31" s="139">
        <v>78</v>
      </c>
      <c r="G31" s="139">
        <v>78</v>
      </c>
      <c r="H31" s="139">
        <v>77</v>
      </c>
      <c r="I31" s="139">
        <v>77</v>
      </c>
      <c r="J31" s="146"/>
      <c r="K31" s="232"/>
      <c r="L31" s="233"/>
    </row>
    <row r="32" spans="1:15" s="3" customFormat="1" hidden="1" x14ac:dyDescent="0.2">
      <c r="A32" s="66">
        <v>22</v>
      </c>
      <c r="B32" s="32" t="s">
        <v>166</v>
      </c>
      <c r="C32" s="6" t="s">
        <v>167</v>
      </c>
      <c r="D32" s="312"/>
      <c r="E32" s="162">
        <f t="shared" si="5"/>
        <v>0</v>
      </c>
      <c r="F32" s="162"/>
      <c r="G32" s="162"/>
      <c r="H32" s="162"/>
      <c r="I32" s="162"/>
      <c r="J32" s="146"/>
      <c r="K32" s="232"/>
      <c r="L32" s="233"/>
    </row>
    <row r="33" spans="1:12" s="3" customFormat="1" ht="25.5" x14ac:dyDescent="0.2">
      <c r="A33" s="66">
        <v>23</v>
      </c>
      <c r="B33" s="23" t="s">
        <v>135</v>
      </c>
      <c r="C33" s="42">
        <v>20</v>
      </c>
      <c r="D33" s="338">
        <f>D34+D56+D58+D63+D68+D71+D72+D73+D75</f>
        <v>0</v>
      </c>
      <c r="E33" s="152">
        <f>E34+E56+E57+E58+E63+E68+E71+E72+E73+E74+E75</f>
        <v>2758</v>
      </c>
      <c r="F33" s="152">
        <f>F34+F56+F57+F58+F63+F68+F71+F72+F73+F74+F75</f>
        <v>878</v>
      </c>
      <c r="G33" s="152">
        <f>G34+G56+G57+G58+G63+G68+G71+G72+G73+G74+G75</f>
        <v>997</v>
      </c>
      <c r="H33" s="152">
        <f>H34+H56+H57+H58+H63+H68+H71+H72+H73+H74+H75</f>
        <v>442</v>
      </c>
      <c r="I33" s="152">
        <f>I34+I56+I57+I58+I63+I68+I71+I72+I73+I74+I75</f>
        <v>441</v>
      </c>
      <c r="J33" s="144">
        <v>3059</v>
      </c>
      <c r="K33" s="221">
        <v>3036</v>
      </c>
      <c r="L33" s="372">
        <v>3017</v>
      </c>
    </row>
    <row r="34" spans="1:12" s="3" customFormat="1" x14ac:dyDescent="0.2">
      <c r="A34" s="66">
        <v>24</v>
      </c>
      <c r="B34" s="29" t="s">
        <v>26</v>
      </c>
      <c r="C34" s="8" t="s">
        <v>27</v>
      </c>
      <c r="D34" s="339">
        <f>D35+D39+D42+D43+D44+D46+D49+D52</f>
        <v>0</v>
      </c>
      <c r="E34" s="152">
        <f>E35+E39+E42+E43+E44+E45+E46+E49+E52</f>
        <v>1730</v>
      </c>
      <c r="F34" s="152">
        <f>F35+F39+F42+F43+F44+F45+F46+F49+F52</f>
        <v>629</v>
      </c>
      <c r="G34" s="138">
        <f>G35+G39+G42+G43+G44+G45+G46+G49+G52</f>
        <v>531</v>
      </c>
      <c r="H34" s="138">
        <f>H35+H39+H42+H43+H44+H45+H46+H49+H52</f>
        <v>286</v>
      </c>
      <c r="I34" s="138">
        <f>I35+I39+I42+I43+I44+I45+I46+I49+I52</f>
        <v>284</v>
      </c>
      <c r="J34" s="144"/>
      <c r="K34" s="138"/>
      <c r="L34" s="145"/>
    </row>
    <row r="35" spans="1:12" s="3" customFormat="1" x14ac:dyDescent="0.2">
      <c r="A35" s="66">
        <v>25</v>
      </c>
      <c r="B35" s="30" t="s">
        <v>28</v>
      </c>
      <c r="C35" s="8" t="s">
        <v>29</v>
      </c>
      <c r="D35" s="339">
        <f>D36+D37</f>
        <v>0</v>
      </c>
      <c r="E35" s="152">
        <f>E36+E37+E38</f>
        <v>46</v>
      </c>
      <c r="F35" s="152">
        <f>F36+F37+F38</f>
        <v>10</v>
      </c>
      <c r="G35" s="138">
        <f>G36+G37+G38</f>
        <v>36</v>
      </c>
      <c r="H35" s="138">
        <f>H36+H37+H38</f>
        <v>0</v>
      </c>
      <c r="I35" s="138">
        <f>I36+I37+I38</f>
        <v>0</v>
      </c>
      <c r="J35" s="146"/>
      <c r="K35" s="139"/>
      <c r="L35" s="147"/>
    </row>
    <row r="36" spans="1:12" s="3" customFormat="1" x14ac:dyDescent="0.2">
      <c r="A36" s="66">
        <v>26</v>
      </c>
      <c r="B36" s="32" t="s">
        <v>28</v>
      </c>
      <c r="C36" s="6"/>
      <c r="D36" s="340">
        <v>0</v>
      </c>
      <c r="E36" s="162">
        <f>F36+G36+H36+I36</f>
        <v>40</v>
      </c>
      <c r="F36" s="162">
        <v>10</v>
      </c>
      <c r="G36" s="139">
        <v>30</v>
      </c>
      <c r="H36" s="139">
        <v>0</v>
      </c>
      <c r="I36" s="139">
        <v>0</v>
      </c>
      <c r="J36" s="146"/>
      <c r="K36" s="139"/>
      <c r="L36" s="147"/>
    </row>
    <row r="37" spans="1:12" s="3" customFormat="1" x14ac:dyDescent="0.2">
      <c r="A37" s="66">
        <v>27</v>
      </c>
      <c r="B37" s="32" t="s">
        <v>169</v>
      </c>
      <c r="C37" s="6"/>
      <c r="D37" s="312">
        <v>0</v>
      </c>
      <c r="E37" s="139">
        <f>F37+G37+H37+I37</f>
        <v>6</v>
      </c>
      <c r="F37" s="139">
        <v>0</v>
      </c>
      <c r="G37" s="139">
        <v>6</v>
      </c>
      <c r="H37" s="139">
        <v>0</v>
      </c>
      <c r="I37" s="139">
        <v>0</v>
      </c>
      <c r="J37" s="146"/>
      <c r="K37" s="139"/>
      <c r="L37" s="147"/>
    </row>
    <row r="38" spans="1:12" s="3" customFormat="1" hidden="1" x14ac:dyDescent="0.2">
      <c r="A38" s="66">
        <v>28</v>
      </c>
      <c r="B38" s="32" t="s">
        <v>168</v>
      </c>
      <c r="C38" s="6"/>
      <c r="D38" s="312"/>
      <c r="E38" s="139">
        <f>F38+G38+H38+I38</f>
        <v>0</v>
      </c>
      <c r="F38" s="139">
        <v>0</v>
      </c>
      <c r="G38" s="139">
        <v>0</v>
      </c>
      <c r="H38" s="139">
        <v>0</v>
      </c>
      <c r="I38" s="139">
        <v>0</v>
      </c>
      <c r="J38" s="146"/>
      <c r="K38" s="139"/>
      <c r="L38" s="147"/>
    </row>
    <row r="39" spans="1:12" s="3" customFormat="1" x14ac:dyDescent="0.2">
      <c r="A39" s="66">
        <v>29</v>
      </c>
      <c r="B39" s="30" t="s">
        <v>30</v>
      </c>
      <c r="C39" s="8" t="s">
        <v>31</v>
      </c>
      <c r="D39" s="314">
        <f>D40</f>
        <v>0</v>
      </c>
      <c r="E39" s="138">
        <f>E40+E41</f>
        <v>4</v>
      </c>
      <c r="F39" s="138">
        <f>F40+F41</f>
        <v>2</v>
      </c>
      <c r="G39" s="138">
        <f>G40+G41</f>
        <v>2</v>
      </c>
      <c r="H39" s="138">
        <f>H40+H41</f>
        <v>0</v>
      </c>
      <c r="I39" s="138">
        <f>I40+I41</f>
        <v>0</v>
      </c>
      <c r="J39" s="146"/>
      <c r="K39" s="139"/>
      <c r="L39" s="147"/>
    </row>
    <row r="40" spans="1:12" s="3" customFormat="1" x14ac:dyDescent="0.2">
      <c r="A40" s="66">
        <v>30</v>
      </c>
      <c r="B40" s="32" t="s">
        <v>184</v>
      </c>
      <c r="C40" s="8"/>
      <c r="D40" s="312">
        <v>0</v>
      </c>
      <c r="E40" s="139">
        <f t="shared" ref="E40:E45" si="6">F40+G40+H40+I40</f>
        <v>4</v>
      </c>
      <c r="F40" s="139">
        <v>2</v>
      </c>
      <c r="G40" s="139">
        <v>2</v>
      </c>
      <c r="H40" s="139">
        <v>0</v>
      </c>
      <c r="I40" s="139">
        <v>0</v>
      </c>
      <c r="J40" s="146"/>
      <c r="K40" s="139"/>
      <c r="L40" s="147"/>
    </row>
    <row r="41" spans="1:12" s="3" customFormat="1" hidden="1" x14ac:dyDescent="0.2">
      <c r="A41" s="66">
        <v>31</v>
      </c>
      <c r="B41" s="32" t="s">
        <v>170</v>
      </c>
      <c r="C41" s="8"/>
      <c r="D41" s="314"/>
      <c r="E41" s="139">
        <f t="shared" si="6"/>
        <v>0</v>
      </c>
      <c r="F41" s="139">
        <v>0</v>
      </c>
      <c r="G41" s="139">
        <v>0</v>
      </c>
      <c r="H41" s="139">
        <v>0</v>
      </c>
      <c r="I41" s="139">
        <v>0</v>
      </c>
      <c r="J41" s="146"/>
      <c r="K41" s="139"/>
      <c r="L41" s="147"/>
    </row>
    <row r="42" spans="1:12" s="906" customFormat="1" x14ac:dyDescent="0.2">
      <c r="A42" s="907">
        <v>32</v>
      </c>
      <c r="B42" s="899" t="s">
        <v>32</v>
      </c>
      <c r="C42" s="900" t="s">
        <v>33</v>
      </c>
      <c r="D42" s="901">
        <v>0</v>
      </c>
      <c r="E42" s="902">
        <f t="shared" si="6"/>
        <v>740</v>
      </c>
      <c r="F42" s="902">
        <v>400</v>
      </c>
      <c r="G42" s="902">
        <f>200-160</f>
        <v>40</v>
      </c>
      <c r="H42" s="902">
        <v>150</v>
      </c>
      <c r="I42" s="902">
        <v>150</v>
      </c>
      <c r="J42" s="903"/>
      <c r="K42" s="902"/>
      <c r="L42" s="908"/>
    </row>
    <row r="43" spans="1:12" s="906" customFormat="1" x14ac:dyDescent="0.2">
      <c r="A43" s="907">
        <v>33</v>
      </c>
      <c r="B43" s="899" t="s">
        <v>34</v>
      </c>
      <c r="C43" s="900" t="s">
        <v>35</v>
      </c>
      <c r="D43" s="901">
        <v>0</v>
      </c>
      <c r="E43" s="902">
        <f t="shared" si="6"/>
        <v>80</v>
      </c>
      <c r="F43" s="902">
        <v>15</v>
      </c>
      <c r="G43" s="902">
        <f>10+35</f>
        <v>45</v>
      </c>
      <c r="H43" s="902">
        <v>10</v>
      </c>
      <c r="I43" s="902">
        <v>10</v>
      </c>
      <c r="J43" s="903"/>
      <c r="K43" s="902"/>
      <c r="L43" s="908"/>
    </row>
    <row r="44" spans="1:12" s="3" customFormat="1" x14ac:dyDescent="0.2">
      <c r="A44" s="66">
        <v>34</v>
      </c>
      <c r="B44" s="32" t="s">
        <v>36</v>
      </c>
      <c r="C44" s="6" t="s">
        <v>37</v>
      </c>
      <c r="D44" s="312">
        <v>0</v>
      </c>
      <c r="E44" s="139">
        <f t="shared" si="6"/>
        <v>22</v>
      </c>
      <c r="F44" s="139">
        <v>16</v>
      </c>
      <c r="G44" s="139">
        <v>6</v>
      </c>
      <c r="H44" s="139">
        <v>0</v>
      </c>
      <c r="I44" s="139">
        <v>0</v>
      </c>
      <c r="J44" s="146"/>
      <c r="K44" s="139"/>
      <c r="L44" s="147"/>
    </row>
    <row r="45" spans="1:12" s="3" customFormat="1" hidden="1" x14ac:dyDescent="0.2">
      <c r="A45" s="66">
        <v>35</v>
      </c>
      <c r="B45" s="32" t="s">
        <v>38</v>
      </c>
      <c r="C45" s="6" t="s">
        <v>39</v>
      </c>
      <c r="D45" s="312"/>
      <c r="E45" s="139">
        <f t="shared" si="6"/>
        <v>0</v>
      </c>
      <c r="F45" s="139">
        <v>0</v>
      </c>
      <c r="G45" s="139">
        <v>0</v>
      </c>
      <c r="H45" s="139">
        <v>0</v>
      </c>
      <c r="I45" s="139">
        <v>0</v>
      </c>
      <c r="J45" s="146"/>
      <c r="K45" s="139"/>
      <c r="L45" s="147"/>
    </row>
    <row r="46" spans="1:12" s="3" customFormat="1" x14ac:dyDescent="0.2">
      <c r="A46" s="66">
        <v>36</v>
      </c>
      <c r="B46" s="32" t="s">
        <v>40</v>
      </c>
      <c r="C46" s="6" t="s">
        <v>41</v>
      </c>
      <c r="D46" s="312">
        <f t="shared" ref="D46:I46" si="7">D47+D48</f>
        <v>0</v>
      </c>
      <c r="E46" s="139">
        <f t="shared" si="7"/>
        <v>136</v>
      </c>
      <c r="F46" s="139">
        <f t="shared" si="7"/>
        <v>64</v>
      </c>
      <c r="G46" s="139">
        <f t="shared" si="7"/>
        <v>35</v>
      </c>
      <c r="H46" s="139">
        <f t="shared" si="7"/>
        <v>19</v>
      </c>
      <c r="I46" s="139">
        <f t="shared" si="7"/>
        <v>18</v>
      </c>
      <c r="J46" s="146"/>
      <c r="K46" s="139"/>
      <c r="L46" s="147"/>
    </row>
    <row r="47" spans="1:12" s="3" customFormat="1" x14ac:dyDescent="0.2">
      <c r="A47" s="66">
        <v>37</v>
      </c>
      <c r="B47" s="32" t="s">
        <v>40</v>
      </c>
      <c r="C47" s="6"/>
      <c r="D47" s="312">
        <v>0</v>
      </c>
      <c r="E47" s="139">
        <f>F47+G47+H47+I47</f>
        <v>136</v>
      </c>
      <c r="F47" s="139">
        <v>64</v>
      </c>
      <c r="G47" s="139">
        <v>35</v>
      </c>
      <c r="H47" s="139">
        <v>19</v>
      </c>
      <c r="I47" s="139">
        <v>18</v>
      </c>
      <c r="J47" s="146"/>
      <c r="K47" s="139"/>
      <c r="L47" s="147"/>
    </row>
    <row r="48" spans="1:12" s="3" customFormat="1" hidden="1" x14ac:dyDescent="0.2">
      <c r="A48" s="66">
        <v>38</v>
      </c>
      <c r="B48" s="32" t="s">
        <v>139</v>
      </c>
      <c r="C48" s="6"/>
      <c r="D48" s="312">
        <v>0</v>
      </c>
      <c r="E48" s="139">
        <f>F48+G48+H48+I48</f>
        <v>0</v>
      </c>
      <c r="F48" s="139"/>
      <c r="G48" s="139"/>
      <c r="H48" s="139"/>
      <c r="I48" s="139"/>
      <c r="J48" s="146"/>
      <c r="K48" s="139"/>
      <c r="L48" s="147"/>
    </row>
    <row r="49" spans="1:18" s="3" customFormat="1" x14ac:dyDescent="0.2">
      <c r="A49" s="66">
        <v>39</v>
      </c>
      <c r="B49" s="26" t="s">
        <v>42</v>
      </c>
      <c r="C49" s="8" t="s">
        <v>43</v>
      </c>
      <c r="D49" s="314">
        <f t="shared" ref="D49:I49" si="8">D50+D51</f>
        <v>0</v>
      </c>
      <c r="E49" s="138">
        <f t="shared" si="8"/>
        <v>32</v>
      </c>
      <c r="F49" s="138">
        <f t="shared" si="8"/>
        <v>5</v>
      </c>
      <c r="G49" s="138">
        <f t="shared" si="8"/>
        <v>27</v>
      </c>
      <c r="H49" s="138">
        <f t="shared" si="8"/>
        <v>0</v>
      </c>
      <c r="I49" s="138">
        <f t="shared" si="8"/>
        <v>0</v>
      </c>
      <c r="J49" s="146"/>
      <c r="K49" s="139"/>
      <c r="L49" s="147"/>
    </row>
    <row r="50" spans="1:18" s="3" customFormat="1" x14ac:dyDescent="0.2">
      <c r="A50" s="66">
        <v>40</v>
      </c>
      <c r="B50" s="34" t="s">
        <v>42</v>
      </c>
      <c r="C50" s="6"/>
      <c r="D50" s="312">
        <v>0</v>
      </c>
      <c r="E50" s="139">
        <f>F50+G50+H50+I50</f>
        <v>28</v>
      </c>
      <c r="F50" s="139">
        <v>5</v>
      </c>
      <c r="G50" s="139">
        <v>23</v>
      </c>
      <c r="H50" s="139">
        <v>0</v>
      </c>
      <c r="I50" s="139">
        <v>0</v>
      </c>
      <c r="J50" s="146"/>
      <c r="K50" s="139"/>
      <c r="L50" s="147"/>
    </row>
    <row r="51" spans="1:18" s="3" customFormat="1" x14ac:dyDescent="0.2">
      <c r="A51" s="66">
        <v>41</v>
      </c>
      <c r="B51" s="34" t="s">
        <v>160</v>
      </c>
      <c r="C51" s="6"/>
      <c r="D51" s="312">
        <v>0</v>
      </c>
      <c r="E51" s="139">
        <f>F51+G51+H51+I51</f>
        <v>4</v>
      </c>
      <c r="F51" s="139">
        <v>0</v>
      </c>
      <c r="G51" s="139">
        <v>4</v>
      </c>
      <c r="H51" s="139">
        <v>0</v>
      </c>
      <c r="I51" s="139">
        <v>0</v>
      </c>
      <c r="J51" s="146"/>
      <c r="K51" s="139"/>
      <c r="L51" s="147"/>
    </row>
    <row r="52" spans="1:18" s="3" customFormat="1" x14ac:dyDescent="0.2">
      <c r="A52" s="66">
        <v>42</v>
      </c>
      <c r="B52" s="30" t="s">
        <v>44</v>
      </c>
      <c r="C52" s="8" t="s">
        <v>45</v>
      </c>
      <c r="D52" s="314">
        <f>D53+D54</f>
        <v>0</v>
      </c>
      <c r="E52" s="138">
        <f>E53+E54+E55</f>
        <v>670</v>
      </c>
      <c r="F52" s="138">
        <f>F53+F54+F55</f>
        <v>117</v>
      </c>
      <c r="G52" s="138">
        <f>G53+G54+G55</f>
        <v>340</v>
      </c>
      <c r="H52" s="138">
        <f>H53+H54+H55</f>
        <v>107</v>
      </c>
      <c r="I52" s="138">
        <f>I53+I54+I55</f>
        <v>106</v>
      </c>
      <c r="J52" s="146"/>
      <c r="K52" s="139"/>
      <c r="L52" s="147"/>
    </row>
    <row r="53" spans="1:18" s="906" customFormat="1" x14ac:dyDescent="0.2">
      <c r="A53" s="907">
        <v>43</v>
      </c>
      <c r="B53" s="899" t="s">
        <v>157</v>
      </c>
      <c r="C53" s="900"/>
      <c r="D53" s="901">
        <v>0</v>
      </c>
      <c r="E53" s="902">
        <f>F53+G53+H53+I53</f>
        <v>600</v>
      </c>
      <c r="F53" s="902">
        <v>107</v>
      </c>
      <c r="G53" s="902">
        <f>107+150+23</f>
        <v>280</v>
      </c>
      <c r="H53" s="902">
        <v>107</v>
      </c>
      <c r="I53" s="902">
        <v>106</v>
      </c>
      <c r="J53" s="903"/>
      <c r="K53" s="902"/>
      <c r="L53" s="908"/>
    </row>
    <row r="54" spans="1:18" s="906" customFormat="1" x14ac:dyDescent="0.2">
      <c r="A54" s="907">
        <v>44</v>
      </c>
      <c r="B54" s="899" t="s">
        <v>158</v>
      </c>
      <c r="C54" s="900"/>
      <c r="D54" s="901">
        <v>0</v>
      </c>
      <c r="E54" s="902">
        <f>F54+G54+H54+I54</f>
        <v>70</v>
      </c>
      <c r="F54" s="902">
        <v>10</v>
      </c>
      <c r="G54" s="902">
        <v>60</v>
      </c>
      <c r="H54" s="902">
        <v>0</v>
      </c>
      <c r="I54" s="902">
        <v>0</v>
      </c>
      <c r="J54" s="903"/>
      <c r="K54" s="902"/>
      <c r="L54" s="908"/>
    </row>
    <row r="55" spans="1:18" s="3" customFormat="1" hidden="1" x14ac:dyDescent="0.2">
      <c r="A55" s="66">
        <v>45</v>
      </c>
      <c r="B55" s="32" t="s">
        <v>356</v>
      </c>
      <c r="C55" s="6"/>
      <c r="D55" s="312">
        <v>0</v>
      </c>
      <c r="E55" s="139">
        <f>F55+G55+H55+I55</f>
        <v>0</v>
      </c>
      <c r="F55" s="139">
        <v>0</v>
      </c>
      <c r="G55" s="139">
        <v>0</v>
      </c>
      <c r="H55" s="139">
        <v>0</v>
      </c>
      <c r="I55" s="139">
        <v>0</v>
      </c>
      <c r="J55" s="144"/>
      <c r="K55" s="138"/>
      <c r="L55" s="145"/>
    </row>
    <row r="56" spans="1:18" s="906" customFormat="1" x14ac:dyDescent="0.2">
      <c r="A56" s="907">
        <v>46</v>
      </c>
      <c r="B56" s="941" t="s">
        <v>46</v>
      </c>
      <c r="C56" s="948" t="s">
        <v>47</v>
      </c>
      <c r="D56" s="943">
        <v>0</v>
      </c>
      <c r="E56" s="944">
        <f>F56+G56+H56+I56</f>
        <v>349</v>
      </c>
      <c r="F56" s="944">
        <v>50</v>
      </c>
      <c r="G56" s="944">
        <f>265+34</f>
        <v>299</v>
      </c>
      <c r="H56" s="944">
        <v>0</v>
      </c>
      <c r="I56" s="944">
        <v>0</v>
      </c>
      <c r="J56" s="949"/>
      <c r="K56" s="944"/>
      <c r="L56" s="950"/>
    </row>
    <row r="57" spans="1:18" s="906" customFormat="1" hidden="1" x14ac:dyDescent="0.2">
      <c r="A57" s="907">
        <v>47</v>
      </c>
      <c r="B57" s="951" t="s">
        <v>50</v>
      </c>
      <c r="C57" s="942" t="s">
        <v>51</v>
      </c>
      <c r="D57" s="943"/>
      <c r="E57" s="944"/>
      <c r="F57" s="944"/>
      <c r="G57" s="944"/>
      <c r="H57" s="944"/>
      <c r="I57" s="944"/>
      <c r="J57" s="949"/>
      <c r="K57" s="944"/>
      <c r="L57" s="950"/>
    </row>
    <row r="58" spans="1:18" s="906" customFormat="1" x14ac:dyDescent="0.2">
      <c r="A58" s="907">
        <v>48</v>
      </c>
      <c r="B58" s="941" t="s">
        <v>52</v>
      </c>
      <c r="C58" s="942" t="s">
        <v>53</v>
      </c>
      <c r="D58" s="943">
        <f>D60+D61</f>
        <v>0</v>
      </c>
      <c r="E58" s="944">
        <f>E59+E60+E61</f>
        <v>75</v>
      </c>
      <c r="F58" s="944">
        <f>F59+F60+F61</f>
        <v>15</v>
      </c>
      <c r="G58" s="944">
        <f>G59+G60+G61</f>
        <v>60</v>
      </c>
      <c r="H58" s="944">
        <f>H59+H60+H61</f>
        <v>0</v>
      </c>
      <c r="I58" s="944">
        <f>I59+I60+I61</f>
        <v>0</v>
      </c>
      <c r="J58" s="949"/>
      <c r="K58" s="944"/>
      <c r="L58" s="950"/>
      <c r="R58" s="906" t="s">
        <v>202</v>
      </c>
    </row>
    <row r="59" spans="1:18" s="906" customFormat="1" hidden="1" x14ac:dyDescent="0.2">
      <c r="A59" s="907">
        <v>49</v>
      </c>
      <c r="B59" s="899" t="s">
        <v>54</v>
      </c>
      <c r="C59" s="900" t="s">
        <v>55</v>
      </c>
      <c r="D59" s="901"/>
      <c r="E59" s="902"/>
      <c r="F59" s="902"/>
      <c r="G59" s="902"/>
      <c r="H59" s="902"/>
      <c r="I59" s="902"/>
      <c r="J59" s="903"/>
      <c r="K59" s="902"/>
      <c r="L59" s="908"/>
    </row>
    <row r="60" spans="1:18" s="906" customFormat="1" x14ac:dyDescent="0.2">
      <c r="A60" s="907">
        <v>50</v>
      </c>
      <c r="B60" s="899" t="s">
        <v>306</v>
      </c>
      <c r="C60" s="900" t="s">
        <v>57</v>
      </c>
      <c r="D60" s="901">
        <v>0</v>
      </c>
      <c r="E60" s="902">
        <f>F60+G60+H60+I60</f>
        <v>55</v>
      </c>
      <c r="F60" s="902">
        <v>10</v>
      </c>
      <c r="G60" s="902">
        <v>45</v>
      </c>
      <c r="H60" s="902">
        <v>0</v>
      </c>
      <c r="I60" s="902">
        <v>0</v>
      </c>
      <c r="J60" s="903"/>
      <c r="K60" s="902"/>
      <c r="L60" s="908"/>
    </row>
    <row r="61" spans="1:18" s="906" customFormat="1" x14ac:dyDescent="0.2">
      <c r="A61" s="907">
        <v>51</v>
      </c>
      <c r="B61" s="899" t="s">
        <v>307</v>
      </c>
      <c r="C61" s="900" t="s">
        <v>59</v>
      </c>
      <c r="D61" s="901">
        <v>0</v>
      </c>
      <c r="E61" s="902">
        <f>F61+G61+H61+I61</f>
        <v>20</v>
      </c>
      <c r="F61" s="902">
        <v>5</v>
      </c>
      <c r="G61" s="902">
        <v>15</v>
      </c>
      <c r="H61" s="902">
        <v>0</v>
      </c>
      <c r="I61" s="902">
        <v>0</v>
      </c>
      <c r="J61" s="903"/>
      <c r="K61" s="902"/>
      <c r="L61" s="908"/>
    </row>
    <row r="62" spans="1:18" s="906" customFormat="1" hidden="1" x14ac:dyDescent="0.2">
      <c r="A62" s="907">
        <v>52</v>
      </c>
      <c r="B62" s="899" t="s">
        <v>221</v>
      </c>
      <c r="C62" s="952" t="s">
        <v>59</v>
      </c>
      <c r="D62" s="901"/>
      <c r="E62" s="902">
        <f>F62+G62+H62+I62</f>
        <v>0</v>
      </c>
      <c r="F62" s="902"/>
      <c r="G62" s="902"/>
      <c r="H62" s="902"/>
      <c r="I62" s="902"/>
      <c r="J62" s="903"/>
      <c r="K62" s="902"/>
      <c r="L62" s="908"/>
    </row>
    <row r="63" spans="1:18" s="906" customFormat="1" x14ac:dyDescent="0.2">
      <c r="A63" s="907">
        <v>53</v>
      </c>
      <c r="B63" s="953" t="s">
        <v>159</v>
      </c>
      <c r="C63" s="942" t="s">
        <v>61</v>
      </c>
      <c r="D63" s="943">
        <f>D64+D66</f>
        <v>0</v>
      </c>
      <c r="E63" s="944">
        <f>E64+E65+E66</f>
        <v>10</v>
      </c>
      <c r="F63" s="944">
        <f>F64+F65+F66</f>
        <v>15</v>
      </c>
      <c r="G63" s="944">
        <f>G64+G65+G66</f>
        <v>-5</v>
      </c>
      <c r="H63" s="944">
        <f>H64+H65+H66</f>
        <v>0</v>
      </c>
      <c r="I63" s="944">
        <f>I64+I65+I66</f>
        <v>0</v>
      </c>
      <c r="J63" s="949"/>
      <c r="K63" s="944"/>
      <c r="L63" s="950"/>
    </row>
    <row r="64" spans="1:18" s="906" customFormat="1" x14ac:dyDescent="0.2">
      <c r="A64" s="907">
        <v>54</v>
      </c>
      <c r="B64" s="899" t="s">
        <v>62</v>
      </c>
      <c r="C64" s="900" t="s">
        <v>63</v>
      </c>
      <c r="D64" s="901">
        <v>0</v>
      </c>
      <c r="E64" s="902">
        <f>F64+G64+H64+I64</f>
        <v>0</v>
      </c>
      <c r="F64" s="902">
        <v>0</v>
      </c>
      <c r="G64" s="902">
        <v>0</v>
      </c>
      <c r="H64" s="902">
        <v>0</v>
      </c>
      <c r="I64" s="902">
        <v>0</v>
      </c>
      <c r="J64" s="949"/>
      <c r="K64" s="944"/>
      <c r="L64" s="950"/>
    </row>
    <row r="65" spans="1:12" s="906" customFormat="1" hidden="1" x14ac:dyDescent="0.2">
      <c r="A65" s="907">
        <v>55</v>
      </c>
      <c r="B65" s="899" t="s">
        <v>64</v>
      </c>
      <c r="C65" s="900" t="s">
        <v>65</v>
      </c>
      <c r="D65" s="901"/>
      <c r="E65" s="902"/>
      <c r="F65" s="902"/>
      <c r="G65" s="902"/>
      <c r="H65" s="902"/>
      <c r="I65" s="902"/>
      <c r="J65" s="903"/>
      <c r="K65" s="902"/>
      <c r="L65" s="908"/>
    </row>
    <row r="66" spans="1:12" s="906" customFormat="1" x14ac:dyDescent="0.2">
      <c r="A66" s="907">
        <v>56</v>
      </c>
      <c r="B66" s="899" t="s">
        <v>315</v>
      </c>
      <c r="C66" s="900" t="s">
        <v>67</v>
      </c>
      <c r="D66" s="901">
        <v>0</v>
      </c>
      <c r="E66" s="902">
        <f>F66+G66+H66+I66</f>
        <v>10</v>
      </c>
      <c r="F66" s="902">
        <v>15</v>
      </c>
      <c r="G66" s="902">
        <f>275-280</f>
        <v>-5</v>
      </c>
      <c r="H66" s="902">
        <v>0</v>
      </c>
      <c r="I66" s="902">
        <v>0</v>
      </c>
      <c r="J66" s="903"/>
      <c r="K66" s="902"/>
      <c r="L66" s="908"/>
    </row>
    <row r="67" spans="1:12" s="3" customFormat="1" hidden="1" x14ac:dyDescent="0.2">
      <c r="A67" s="66">
        <v>57</v>
      </c>
      <c r="B67" s="32" t="s">
        <v>222</v>
      </c>
      <c r="C67" s="6"/>
      <c r="D67" s="312"/>
      <c r="E67" s="139"/>
      <c r="F67" s="139"/>
      <c r="G67" s="139"/>
      <c r="H67" s="139"/>
      <c r="I67" s="139"/>
      <c r="J67" s="146"/>
      <c r="K67" s="139"/>
      <c r="L67" s="147"/>
    </row>
    <row r="68" spans="1:12" s="3" customFormat="1" x14ac:dyDescent="0.2">
      <c r="A68" s="66">
        <v>58</v>
      </c>
      <c r="B68" s="36" t="s">
        <v>68</v>
      </c>
      <c r="C68" s="8" t="s">
        <v>69</v>
      </c>
      <c r="D68" s="314">
        <f t="shared" ref="D68:I68" si="9">D69+D70</f>
        <v>0</v>
      </c>
      <c r="E68" s="138">
        <f t="shared" si="9"/>
        <v>35</v>
      </c>
      <c r="F68" s="138">
        <f t="shared" si="9"/>
        <v>9</v>
      </c>
      <c r="G68" s="138">
        <f t="shared" si="9"/>
        <v>9</v>
      </c>
      <c r="H68" s="138">
        <f t="shared" si="9"/>
        <v>9</v>
      </c>
      <c r="I68" s="138">
        <f t="shared" si="9"/>
        <v>8</v>
      </c>
      <c r="J68" s="144"/>
      <c r="K68" s="138"/>
      <c r="L68" s="145"/>
    </row>
    <row r="69" spans="1:12" s="3" customFormat="1" x14ac:dyDescent="0.2">
      <c r="A69" s="66">
        <v>59</v>
      </c>
      <c r="B69" s="32" t="s">
        <v>70</v>
      </c>
      <c r="C69" s="6" t="s">
        <v>71</v>
      </c>
      <c r="D69" s="312">
        <v>0</v>
      </c>
      <c r="E69" s="139">
        <f>F69+G69+H69+I69</f>
        <v>35</v>
      </c>
      <c r="F69" s="139">
        <v>9</v>
      </c>
      <c r="G69" s="139">
        <v>9</v>
      </c>
      <c r="H69" s="139">
        <v>9</v>
      </c>
      <c r="I69" s="139">
        <v>8</v>
      </c>
      <c r="J69" s="146"/>
      <c r="K69" s="139"/>
      <c r="L69" s="147"/>
    </row>
    <row r="70" spans="1:12" s="3" customFormat="1" hidden="1" x14ac:dyDescent="0.2">
      <c r="A70" s="66">
        <v>60</v>
      </c>
      <c r="B70" s="32" t="s">
        <v>72</v>
      </c>
      <c r="C70" s="6" t="s">
        <v>73</v>
      </c>
      <c r="D70" s="312">
        <v>0</v>
      </c>
      <c r="E70" s="139">
        <f>F70+G70+H70+I70</f>
        <v>0</v>
      </c>
      <c r="F70" s="139">
        <v>0</v>
      </c>
      <c r="G70" s="139">
        <v>0</v>
      </c>
      <c r="H70" s="139">
        <v>0</v>
      </c>
      <c r="I70" s="139">
        <v>0</v>
      </c>
      <c r="J70" s="146"/>
      <c r="K70" s="139"/>
      <c r="L70" s="147"/>
    </row>
    <row r="71" spans="1:12" s="3" customFormat="1" ht="12.75" hidden="1" customHeight="1" x14ac:dyDescent="0.2">
      <c r="A71" s="66">
        <v>61</v>
      </c>
      <c r="B71" s="30" t="s">
        <v>74</v>
      </c>
      <c r="C71" s="8" t="s">
        <v>75</v>
      </c>
      <c r="D71" s="314">
        <v>0</v>
      </c>
      <c r="E71" s="139">
        <f>F71+G71+H71+I71</f>
        <v>0</v>
      </c>
      <c r="F71" s="138"/>
      <c r="G71" s="138"/>
      <c r="H71" s="138"/>
      <c r="I71" s="138"/>
      <c r="J71" s="144"/>
      <c r="K71" s="138"/>
      <c r="L71" s="145"/>
    </row>
    <row r="72" spans="1:12" s="3" customFormat="1" x14ac:dyDescent="0.2">
      <c r="A72" s="66">
        <v>62</v>
      </c>
      <c r="B72" s="30" t="s">
        <v>76</v>
      </c>
      <c r="C72" s="8" t="s">
        <v>77</v>
      </c>
      <c r="D72" s="314">
        <v>0</v>
      </c>
      <c r="E72" s="138">
        <f>F72+G72+H72+I72</f>
        <v>45</v>
      </c>
      <c r="F72" s="138">
        <v>12</v>
      </c>
      <c r="G72" s="138">
        <v>12</v>
      </c>
      <c r="H72" s="138">
        <v>12</v>
      </c>
      <c r="I72" s="138">
        <v>9</v>
      </c>
      <c r="J72" s="144"/>
      <c r="K72" s="138"/>
      <c r="L72" s="145"/>
    </row>
    <row r="73" spans="1:12" s="3" customFormat="1" x14ac:dyDescent="0.2">
      <c r="A73" s="66">
        <v>63</v>
      </c>
      <c r="B73" s="30" t="s">
        <v>309</v>
      </c>
      <c r="C73" s="8" t="s">
        <v>79</v>
      </c>
      <c r="D73" s="314">
        <v>0</v>
      </c>
      <c r="E73" s="138">
        <f>F73+G73+H73+I73</f>
        <v>102</v>
      </c>
      <c r="F73" s="138">
        <v>30</v>
      </c>
      <c r="G73" s="138">
        <v>25</v>
      </c>
      <c r="H73" s="138">
        <v>20</v>
      </c>
      <c r="I73" s="138">
        <v>27</v>
      </c>
      <c r="J73" s="144"/>
      <c r="K73" s="138"/>
      <c r="L73" s="145"/>
    </row>
    <row r="74" spans="1:12" s="3" customFormat="1" hidden="1" x14ac:dyDescent="0.2">
      <c r="A74" s="66">
        <v>64</v>
      </c>
      <c r="B74" s="30" t="s">
        <v>133</v>
      </c>
      <c r="C74" s="8" t="s">
        <v>80</v>
      </c>
      <c r="D74" s="314"/>
      <c r="E74" s="139">
        <v>0</v>
      </c>
      <c r="F74" s="139">
        <v>0</v>
      </c>
      <c r="G74" s="139">
        <v>0</v>
      </c>
      <c r="H74" s="139">
        <v>0</v>
      </c>
      <c r="I74" s="139">
        <v>0</v>
      </c>
      <c r="J74" s="144"/>
      <c r="K74" s="138"/>
      <c r="L74" s="145"/>
    </row>
    <row r="75" spans="1:12" s="3" customFormat="1" x14ac:dyDescent="0.2">
      <c r="A75" s="66">
        <v>65</v>
      </c>
      <c r="B75" s="30" t="s">
        <v>264</v>
      </c>
      <c r="C75" s="480" t="s">
        <v>82</v>
      </c>
      <c r="D75" s="314">
        <f t="shared" ref="D75:I75" si="10">D76+D77</f>
        <v>0</v>
      </c>
      <c r="E75" s="314">
        <f t="shared" si="10"/>
        <v>412</v>
      </c>
      <c r="F75" s="314">
        <f t="shared" si="10"/>
        <v>118</v>
      </c>
      <c r="G75" s="314">
        <f t="shared" si="10"/>
        <v>66</v>
      </c>
      <c r="H75" s="314">
        <f t="shared" si="10"/>
        <v>115</v>
      </c>
      <c r="I75" s="314">
        <f t="shared" si="10"/>
        <v>113</v>
      </c>
      <c r="J75" s="423"/>
      <c r="K75" s="138"/>
      <c r="L75" s="145"/>
    </row>
    <row r="76" spans="1:12" s="3" customFormat="1" x14ac:dyDescent="0.2">
      <c r="A76" s="66">
        <v>66</v>
      </c>
      <c r="B76" s="32" t="s">
        <v>265</v>
      </c>
      <c r="C76" s="127" t="s">
        <v>266</v>
      </c>
      <c r="D76" s="312">
        <v>0</v>
      </c>
      <c r="E76" s="139">
        <f>F76+G76+H76+I76</f>
        <v>5</v>
      </c>
      <c r="F76" s="139">
        <v>2</v>
      </c>
      <c r="G76" s="139">
        <v>1</v>
      </c>
      <c r="H76" s="139">
        <v>1</v>
      </c>
      <c r="I76" s="175">
        <v>1</v>
      </c>
      <c r="J76" s="423"/>
      <c r="K76" s="138"/>
      <c r="L76" s="145"/>
    </row>
    <row r="77" spans="1:12" s="3" customFormat="1" x14ac:dyDescent="0.2">
      <c r="A77" s="66">
        <v>67</v>
      </c>
      <c r="B77" s="32" t="s">
        <v>190</v>
      </c>
      <c r="C77" s="8" t="s">
        <v>83</v>
      </c>
      <c r="D77" s="314">
        <f>D79+D81+D83</f>
        <v>0</v>
      </c>
      <c r="E77" s="138">
        <f>E78+E79+E80+E81+E83+E84</f>
        <v>407</v>
      </c>
      <c r="F77" s="138">
        <f>F78+F79+F80+F81+F83+F84</f>
        <v>116</v>
      </c>
      <c r="G77" s="138">
        <f>G78+G79+G80+G81+G83+G84</f>
        <v>65</v>
      </c>
      <c r="H77" s="138">
        <f>H78+H79+H80+H81+H83+H84</f>
        <v>114</v>
      </c>
      <c r="I77" s="138">
        <f>I78+I79+I80+I81+I83+I84</f>
        <v>112</v>
      </c>
      <c r="J77" s="170"/>
      <c r="K77" s="139"/>
      <c r="L77" s="147"/>
    </row>
    <row r="78" spans="1:12" s="3" customFormat="1" hidden="1" x14ac:dyDescent="0.2">
      <c r="A78" s="66">
        <v>68</v>
      </c>
      <c r="B78" s="32" t="s">
        <v>198</v>
      </c>
      <c r="C78" s="6"/>
      <c r="D78" s="312"/>
      <c r="E78" s="139">
        <f t="shared" ref="E78:E84" si="11">F78+G78+H78+I78</f>
        <v>0</v>
      </c>
      <c r="F78" s="139">
        <v>0</v>
      </c>
      <c r="G78" s="139">
        <v>0</v>
      </c>
      <c r="H78" s="139">
        <v>0</v>
      </c>
      <c r="I78" s="139">
        <v>0</v>
      </c>
      <c r="J78" s="146"/>
      <c r="K78" s="139"/>
      <c r="L78" s="147"/>
    </row>
    <row r="79" spans="1:12" s="906" customFormat="1" ht="25.5" x14ac:dyDescent="0.2">
      <c r="A79" s="907">
        <v>69</v>
      </c>
      <c r="B79" s="954" t="s">
        <v>317</v>
      </c>
      <c r="C79" s="900"/>
      <c r="D79" s="901">
        <v>0</v>
      </c>
      <c r="E79" s="902">
        <f t="shared" si="11"/>
        <v>366</v>
      </c>
      <c r="F79" s="902">
        <v>104</v>
      </c>
      <c r="G79" s="902">
        <f>104-50</f>
        <v>54</v>
      </c>
      <c r="H79" s="902">
        <v>104</v>
      </c>
      <c r="I79" s="902">
        <v>104</v>
      </c>
      <c r="J79" s="903"/>
      <c r="K79" s="902"/>
      <c r="L79" s="908"/>
    </row>
    <row r="80" spans="1:12" s="906" customFormat="1" hidden="1" x14ac:dyDescent="0.2">
      <c r="A80" s="907">
        <v>70</v>
      </c>
      <c r="B80" s="899" t="s">
        <v>156</v>
      </c>
      <c r="C80" s="900"/>
      <c r="D80" s="901"/>
      <c r="E80" s="902">
        <f t="shared" si="11"/>
        <v>0</v>
      </c>
      <c r="F80" s="902"/>
      <c r="G80" s="902"/>
      <c r="H80" s="902"/>
      <c r="I80" s="902"/>
      <c r="J80" s="903"/>
      <c r="K80" s="902"/>
      <c r="L80" s="908"/>
    </row>
    <row r="81" spans="1:12" s="906" customFormat="1" x14ac:dyDescent="0.2">
      <c r="A81" s="907">
        <v>71</v>
      </c>
      <c r="B81" s="899" t="s">
        <v>246</v>
      </c>
      <c r="C81" s="900"/>
      <c r="D81" s="901">
        <v>0</v>
      </c>
      <c r="E81" s="902">
        <f t="shared" si="11"/>
        <v>23</v>
      </c>
      <c r="F81" s="902">
        <v>6</v>
      </c>
      <c r="G81" s="902">
        <v>5</v>
      </c>
      <c r="H81" s="902">
        <v>6</v>
      </c>
      <c r="I81" s="902">
        <v>6</v>
      </c>
      <c r="J81" s="903"/>
      <c r="K81" s="902"/>
      <c r="L81" s="908"/>
    </row>
    <row r="82" spans="1:12" s="906" customFormat="1" hidden="1" x14ac:dyDescent="0.2">
      <c r="A82" s="907">
        <v>72</v>
      </c>
      <c r="B82" s="899" t="s">
        <v>201</v>
      </c>
      <c r="C82" s="900"/>
      <c r="D82" s="901"/>
      <c r="E82" s="902">
        <f t="shared" si="11"/>
        <v>0</v>
      </c>
      <c r="F82" s="902"/>
      <c r="G82" s="902"/>
      <c r="H82" s="902"/>
      <c r="I82" s="902"/>
      <c r="J82" s="903"/>
      <c r="K82" s="902"/>
      <c r="L82" s="908"/>
    </row>
    <row r="83" spans="1:12" s="906" customFormat="1" x14ac:dyDescent="0.2">
      <c r="A83" s="907">
        <v>73</v>
      </c>
      <c r="B83" s="955" t="s">
        <v>310</v>
      </c>
      <c r="C83" s="900"/>
      <c r="D83" s="901">
        <v>0</v>
      </c>
      <c r="E83" s="902">
        <f t="shared" si="11"/>
        <v>18</v>
      </c>
      <c r="F83" s="902">
        <v>6</v>
      </c>
      <c r="G83" s="902">
        <v>6</v>
      </c>
      <c r="H83" s="902">
        <v>4</v>
      </c>
      <c r="I83" s="902">
        <v>2</v>
      </c>
      <c r="J83" s="903"/>
      <c r="K83" s="902"/>
      <c r="L83" s="908"/>
    </row>
    <row r="84" spans="1:12" s="3" customFormat="1" hidden="1" x14ac:dyDescent="0.2">
      <c r="A84" s="66">
        <v>74</v>
      </c>
      <c r="B84" s="391" t="s">
        <v>239</v>
      </c>
      <c r="C84" s="6"/>
      <c r="D84" s="312">
        <v>0</v>
      </c>
      <c r="E84" s="139">
        <f t="shared" si="11"/>
        <v>0</v>
      </c>
      <c r="F84" s="139">
        <v>0</v>
      </c>
      <c r="G84" s="139">
        <v>0</v>
      </c>
      <c r="H84" s="139">
        <v>0</v>
      </c>
      <c r="I84" s="139">
        <v>0</v>
      </c>
      <c r="J84" s="146"/>
      <c r="K84" s="139"/>
      <c r="L84" s="175"/>
    </row>
    <row r="85" spans="1:12" s="3" customFormat="1" hidden="1" x14ac:dyDescent="0.2">
      <c r="A85" s="66">
        <v>75</v>
      </c>
      <c r="B85" s="283" t="s">
        <v>240</v>
      </c>
      <c r="C85" s="6"/>
      <c r="D85" s="312"/>
      <c r="E85" s="139"/>
      <c r="F85" s="139"/>
      <c r="G85" s="139"/>
      <c r="H85" s="139"/>
      <c r="I85" s="139"/>
      <c r="J85" s="146"/>
      <c r="K85" s="139"/>
      <c r="L85" s="175"/>
    </row>
    <row r="86" spans="1:12" s="3" customFormat="1" hidden="1" x14ac:dyDescent="0.2">
      <c r="A86" s="66">
        <v>76</v>
      </c>
      <c r="B86" s="283" t="s">
        <v>281</v>
      </c>
      <c r="C86" s="6"/>
      <c r="D86" s="312"/>
      <c r="E86" s="139"/>
      <c r="F86" s="139"/>
      <c r="G86" s="139"/>
      <c r="H86" s="139"/>
      <c r="I86" s="139"/>
      <c r="J86" s="146"/>
      <c r="K86" s="139"/>
      <c r="L86" s="175"/>
    </row>
    <row r="87" spans="1:12" s="3" customFormat="1" ht="13.35" hidden="1" customHeight="1" x14ac:dyDescent="0.2">
      <c r="A87" s="66">
        <v>77</v>
      </c>
      <c r="B87" s="24" t="s">
        <v>84</v>
      </c>
      <c r="C87" s="8" t="s">
        <v>85</v>
      </c>
      <c r="D87" s="314"/>
      <c r="E87" s="138"/>
      <c r="F87" s="138"/>
      <c r="G87" s="138"/>
      <c r="H87" s="138"/>
      <c r="I87" s="138"/>
      <c r="J87" s="144"/>
      <c r="K87" s="138"/>
      <c r="L87" s="174"/>
    </row>
    <row r="88" spans="1:12" s="3" customFormat="1" ht="38.25" hidden="1" customHeight="1" x14ac:dyDescent="0.2">
      <c r="A88" s="66">
        <v>78</v>
      </c>
      <c r="B88" s="24" t="s">
        <v>136</v>
      </c>
      <c r="C88" s="86" t="s">
        <v>86</v>
      </c>
      <c r="D88" s="314"/>
      <c r="E88" s="138"/>
      <c r="F88" s="138"/>
      <c r="G88" s="138"/>
      <c r="H88" s="138"/>
      <c r="I88" s="138"/>
      <c r="J88" s="144"/>
      <c r="K88" s="138"/>
      <c r="L88" s="174"/>
    </row>
    <row r="89" spans="1:12" s="3" customFormat="1" ht="13.5" hidden="1" thickBot="1" x14ac:dyDescent="0.25">
      <c r="A89" s="66">
        <v>79</v>
      </c>
      <c r="B89" s="77" t="s">
        <v>87</v>
      </c>
      <c r="C89" s="68" t="s">
        <v>88</v>
      </c>
      <c r="D89" s="334"/>
      <c r="E89" s="140"/>
      <c r="F89" s="140"/>
      <c r="G89" s="140"/>
      <c r="H89" s="140"/>
      <c r="I89" s="140"/>
      <c r="J89" s="148"/>
      <c r="K89" s="140"/>
      <c r="L89" s="176"/>
    </row>
    <row r="90" spans="1:12" s="3" customFormat="1" hidden="1" x14ac:dyDescent="0.2">
      <c r="A90" s="66">
        <v>80</v>
      </c>
      <c r="B90" s="79" t="s">
        <v>89</v>
      </c>
      <c r="C90" s="78" t="s">
        <v>90</v>
      </c>
      <c r="D90" s="335"/>
      <c r="E90" s="141"/>
      <c r="F90" s="141"/>
      <c r="G90" s="141"/>
      <c r="H90" s="141"/>
      <c r="I90" s="141"/>
      <c r="J90" s="149"/>
      <c r="K90" s="141"/>
      <c r="L90" s="177"/>
    </row>
    <row r="91" spans="1:12" s="3" customFormat="1" x14ac:dyDescent="0.2">
      <c r="A91" s="66">
        <v>81</v>
      </c>
      <c r="B91" s="30" t="s">
        <v>91</v>
      </c>
      <c r="C91" s="8" t="s">
        <v>92</v>
      </c>
      <c r="D91" s="314">
        <f t="shared" ref="D91:I91" si="12">D92</f>
        <v>0</v>
      </c>
      <c r="E91" s="138">
        <f t="shared" si="12"/>
        <v>7943</v>
      </c>
      <c r="F91" s="138">
        <f t="shared" si="12"/>
        <v>2625</v>
      </c>
      <c r="G91" s="138">
        <f t="shared" si="12"/>
        <v>1059</v>
      </c>
      <c r="H91" s="138">
        <f t="shared" si="12"/>
        <v>1642</v>
      </c>
      <c r="I91" s="138">
        <f t="shared" si="12"/>
        <v>2617</v>
      </c>
      <c r="J91" s="144">
        <v>8084</v>
      </c>
      <c r="K91" s="138">
        <v>8084</v>
      </c>
      <c r="L91" s="174">
        <v>8084</v>
      </c>
    </row>
    <row r="92" spans="1:12" s="3" customFormat="1" x14ac:dyDescent="0.2">
      <c r="A92" s="66">
        <v>82</v>
      </c>
      <c r="B92" s="37" t="s">
        <v>93</v>
      </c>
      <c r="C92" s="8" t="s">
        <v>94</v>
      </c>
      <c r="D92" s="314">
        <f t="shared" ref="D92:I92" si="13">D93+D105</f>
        <v>0</v>
      </c>
      <c r="E92" s="138">
        <f>E93+E105</f>
        <v>7943</v>
      </c>
      <c r="F92" s="138">
        <f>F93+F105</f>
        <v>2625</v>
      </c>
      <c r="G92" s="138">
        <f t="shared" si="13"/>
        <v>1059</v>
      </c>
      <c r="H92" s="138">
        <f t="shared" si="13"/>
        <v>1642</v>
      </c>
      <c r="I92" s="138">
        <f t="shared" si="13"/>
        <v>2617</v>
      </c>
      <c r="J92" s="144"/>
      <c r="K92" s="138"/>
      <c r="L92" s="174"/>
    </row>
    <row r="93" spans="1:12" s="3" customFormat="1" x14ac:dyDescent="0.2">
      <c r="A93" s="66">
        <v>83</v>
      </c>
      <c r="B93" s="37" t="s">
        <v>95</v>
      </c>
      <c r="C93" s="8" t="s">
        <v>96</v>
      </c>
      <c r="D93" s="314">
        <f>D99+D100+D102+D103+D104</f>
        <v>0</v>
      </c>
      <c r="E93" s="138">
        <f>E94+E95+E96+E97+E99+E100+E101+E102+E103+E104</f>
        <v>1134</v>
      </c>
      <c r="F93" s="138">
        <f>F94+F95+F96+F97+F99+F100+F101+F102+F103+F104</f>
        <v>288</v>
      </c>
      <c r="G93" s="138">
        <f>G94+G95+G96+G97+G99+G100+G101+G102+G103+G104</f>
        <v>283</v>
      </c>
      <c r="H93" s="138">
        <f>H94+H95+H96+H97+H99+H100+H101+H102+H103+H104</f>
        <v>284</v>
      </c>
      <c r="I93" s="138">
        <f>I94+I95+I96+I97+I99+I100+I101+I102+I103+I104</f>
        <v>279</v>
      </c>
      <c r="J93" s="144"/>
      <c r="K93" s="138"/>
      <c r="L93" s="174"/>
    </row>
    <row r="94" spans="1:12" s="3" customFormat="1" hidden="1" x14ac:dyDescent="0.2">
      <c r="A94" s="66">
        <v>84</v>
      </c>
      <c r="B94" s="38" t="s">
        <v>97</v>
      </c>
      <c r="C94" s="6"/>
      <c r="D94" s="312"/>
      <c r="E94" s="138"/>
      <c r="F94" s="138"/>
      <c r="G94" s="138"/>
      <c r="H94" s="138"/>
      <c r="I94" s="138"/>
      <c r="J94" s="150"/>
      <c r="K94" s="138"/>
      <c r="L94" s="174"/>
    </row>
    <row r="95" spans="1:12" s="3" customFormat="1" hidden="1" x14ac:dyDescent="0.2">
      <c r="A95" s="66">
        <v>85</v>
      </c>
      <c r="B95" s="38" t="s">
        <v>102</v>
      </c>
      <c r="C95" s="6"/>
      <c r="D95" s="312"/>
      <c r="E95" s="138"/>
      <c r="F95" s="138"/>
      <c r="G95" s="138"/>
      <c r="H95" s="138"/>
      <c r="I95" s="138"/>
      <c r="J95" s="150"/>
      <c r="K95" s="138"/>
      <c r="L95" s="174"/>
    </row>
    <row r="96" spans="1:12" s="3" customFormat="1" hidden="1" x14ac:dyDescent="0.2">
      <c r="A96" s="66">
        <v>86</v>
      </c>
      <c r="B96" s="38" t="s">
        <v>98</v>
      </c>
      <c r="C96" s="6"/>
      <c r="D96" s="312"/>
      <c r="E96" s="138"/>
      <c r="F96" s="138"/>
      <c r="G96" s="138"/>
      <c r="H96" s="138"/>
      <c r="I96" s="138"/>
      <c r="J96" s="150"/>
      <c r="K96" s="138"/>
      <c r="L96" s="174"/>
    </row>
    <row r="97" spans="1:12" s="3" customFormat="1" hidden="1" x14ac:dyDescent="0.2">
      <c r="A97" s="66">
        <v>87</v>
      </c>
      <c r="B97" s="93" t="s">
        <v>100</v>
      </c>
      <c r="C97" s="6"/>
      <c r="D97" s="312"/>
      <c r="E97" s="138"/>
      <c r="F97" s="138"/>
      <c r="G97" s="138"/>
      <c r="H97" s="138"/>
      <c r="I97" s="138"/>
      <c r="J97" s="150"/>
      <c r="K97" s="138"/>
      <c r="L97" s="174"/>
    </row>
    <row r="98" spans="1:12" s="3" customFormat="1" hidden="1" x14ac:dyDescent="0.2">
      <c r="A98" s="66">
        <v>88</v>
      </c>
      <c r="B98" s="202" t="s">
        <v>200</v>
      </c>
      <c r="C98" s="6"/>
      <c r="D98" s="312"/>
      <c r="E98" s="139">
        <f t="shared" ref="E98:E104" si="14">F98+G98+H98+I98</f>
        <v>0</v>
      </c>
      <c r="F98" s="139">
        <v>0</v>
      </c>
      <c r="G98" s="139">
        <v>0</v>
      </c>
      <c r="H98" s="139">
        <v>0</v>
      </c>
      <c r="I98" s="139">
        <v>0</v>
      </c>
      <c r="J98" s="150"/>
      <c r="K98" s="138"/>
      <c r="L98" s="174"/>
    </row>
    <row r="99" spans="1:12" s="3" customFormat="1" x14ac:dyDescent="0.2">
      <c r="A99" s="66">
        <v>89</v>
      </c>
      <c r="B99" s="94" t="s">
        <v>99</v>
      </c>
      <c r="C99" s="6"/>
      <c r="D99" s="312">
        <v>0</v>
      </c>
      <c r="E99" s="139">
        <f t="shared" si="14"/>
        <v>16</v>
      </c>
      <c r="F99" s="139">
        <v>8</v>
      </c>
      <c r="G99" s="139">
        <v>4</v>
      </c>
      <c r="H99" s="139">
        <v>4</v>
      </c>
      <c r="I99" s="139">
        <v>0</v>
      </c>
      <c r="J99" s="150"/>
      <c r="K99" s="138"/>
      <c r="L99" s="174"/>
    </row>
    <row r="100" spans="1:12" s="3" customFormat="1" x14ac:dyDescent="0.2">
      <c r="A100" s="66">
        <v>90</v>
      </c>
      <c r="B100" s="95" t="s">
        <v>237</v>
      </c>
      <c r="C100" s="6"/>
      <c r="D100" s="312">
        <v>0</v>
      </c>
      <c r="E100" s="139">
        <f t="shared" si="14"/>
        <v>39</v>
      </c>
      <c r="F100" s="139">
        <v>10</v>
      </c>
      <c r="G100" s="139">
        <v>10</v>
      </c>
      <c r="H100" s="139">
        <v>10</v>
      </c>
      <c r="I100" s="139">
        <v>9</v>
      </c>
      <c r="J100" s="150"/>
      <c r="K100" s="138"/>
      <c r="L100" s="174"/>
    </row>
    <row r="101" spans="1:12" s="3" customFormat="1" x14ac:dyDescent="0.2">
      <c r="A101" s="66">
        <v>91</v>
      </c>
      <c r="B101" s="95" t="s">
        <v>238</v>
      </c>
      <c r="C101" s="6"/>
      <c r="D101" s="312">
        <v>0</v>
      </c>
      <c r="E101" s="139">
        <f t="shared" si="14"/>
        <v>0</v>
      </c>
      <c r="F101" s="139"/>
      <c r="G101" s="139"/>
      <c r="H101" s="139"/>
      <c r="I101" s="139"/>
      <c r="J101" s="144"/>
      <c r="K101" s="138"/>
      <c r="L101" s="174"/>
    </row>
    <row r="102" spans="1:12" s="3" customFormat="1" x14ac:dyDescent="0.2">
      <c r="A102" s="66">
        <v>92</v>
      </c>
      <c r="B102" s="3" t="s">
        <v>269</v>
      </c>
      <c r="C102" s="6"/>
      <c r="D102" s="312">
        <v>0</v>
      </c>
      <c r="E102" s="139">
        <f t="shared" si="14"/>
        <v>216</v>
      </c>
      <c r="F102" s="139">
        <v>54</v>
      </c>
      <c r="G102" s="139">
        <v>54</v>
      </c>
      <c r="H102" s="139">
        <v>54</v>
      </c>
      <c r="I102" s="139">
        <v>54</v>
      </c>
      <c r="J102" s="144"/>
      <c r="K102" s="138"/>
      <c r="L102" s="174"/>
    </row>
    <row r="103" spans="1:12" s="3" customFormat="1" x14ac:dyDescent="0.2">
      <c r="A103" s="66">
        <v>93</v>
      </c>
      <c r="B103" s="95" t="s">
        <v>267</v>
      </c>
      <c r="C103" s="6"/>
      <c r="D103" s="312">
        <v>0</v>
      </c>
      <c r="E103" s="139">
        <f t="shared" si="14"/>
        <v>69</v>
      </c>
      <c r="F103" s="139">
        <v>18</v>
      </c>
      <c r="G103" s="139">
        <v>17</v>
      </c>
      <c r="H103" s="139">
        <v>17</v>
      </c>
      <c r="I103" s="139">
        <v>17</v>
      </c>
      <c r="J103" s="144"/>
      <c r="K103" s="138"/>
      <c r="L103" s="174"/>
    </row>
    <row r="104" spans="1:12" s="3" customFormat="1" x14ac:dyDescent="0.2">
      <c r="A104" s="66">
        <v>94</v>
      </c>
      <c r="B104" s="95" t="s">
        <v>268</v>
      </c>
      <c r="C104" s="6"/>
      <c r="D104" s="312">
        <v>0</v>
      </c>
      <c r="E104" s="139">
        <f t="shared" si="14"/>
        <v>794</v>
      </c>
      <c r="F104" s="139">
        <v>198</v>
      </c>
      <c r="G104" s="139">
        <v>198</v>
      </c>
      <c r="H104" s="139">
        <v>199</v>
      </c>
      <c r="I104" s="139">
        <v>199</v>
      </c>
      <c r="J104" s="144"/>
      <c r="K104" s="138"/>
      <c r="L104" s="174"/>
    </row>
    <row r="105" spans="1:12" s="3" customFormat="1" x14ac:dyDescent="0.2">
      <c r="A105" s="66">
        <v>95</v>
      </c>
      <c r="B105" s="96" t="s">
        <v>103</v>
      </c>
      <c r="C105" s="8" t="s">
        <v>104</v>
      </c>
      <c r="D105" s="314">
        <f>D107+D108+D109</f>
        <v>0</v>
      </c>
      <c r="E105" s="138">
        <f>E106+E107+E108+E109</f>
        <v>6809</v>
      </c>
      <c r="F105" s="138">
        <f>F106+F107+F108+F109</f>
        <v>2337</v>
      </c>
      <c r="G105" s="138">
        <f>G106+G107+G108+G109</f>
        <v>776</v>
      </c>
      <c r="H105" s="138">
        <f>H106+H107+H108+H109</f>
        <v>1358</v>
      </c>
      <c r="I105" s="138">
        <f>I106+I107+I108+I109</f>
        <v>2338</v>
      </c>
      <c r="J105" s="144"/>
      <c r="K105" s="138"/>
      <c r="L105" s="174"/>
    </row>
    <row r="106" spans="1:12" s="3" customFormat="1" hidden="1" x14ac:dyDescent="0.2">
      <c r="A106" s="66">
        <v>96</v>
      </c>
      <c r="B106" s="97" t="s">
        <v>105</v>
      </c>
      <c r="C106" s="6"/>
      <c r="D106" s="312"/>
      <c r="E106" s="138"/>
      <c r="F106" s="138"/>
      <c r="G106" s="138"/>
      <c r="H106" s="138"/>
      <c r="I106" s="138"/>
      <c r="J106" s="150"/>
      <c r="K106" s="138"/>
      <c r="L106" s="174"/>
    </row>
    <row r="107" spans="1:12" s="3" customFormat="1" x14ac:dyDescent="0.2">
      <c r="A107" s="66">
        <v>97</v>
      </c>
      <c r="B107" s="62" t="s">
        <v>106</v>
      </c>
      <c r="C107" s="6"/>
      <c r="D107" s="312">
        <v>0</v>
      </c>
      <c r="E107" s="139">
        <f>F107+G107+H107+I107</f>
        <v>520</v>
      </c>
      <c r="F107" s="139">
        <v>0</v>
      </c>
      <c r="G107" s="139">
        <v>0</v>
      </c>
      <c r="H107" s="139">
        <v>520</v>
      </c>
      <c r="I107" s="139">
        <v>0</v>
      </c>
      <c r="J107" s="150"/>
      <c r="K107" s="138"/>
      <c r="L107" s="174"/>
    </row>
    <row r="108" spans="1:12" s="3" customFormat="1" x14ac:dyDescent="0.2">
      <c r="A108" s="66">
        <v>98</v>
      </c>
      <c r="B108" s="38" t="s">
        <v>141</v>
      </c>
      <c r="C108" s="6"/>
      <c r="D108" s="312">
        <v>0</v>
      </c>
      <c r="E108" s="139">
        <f>F108+G108+H108+I108</f>
        <v>3000</v>
      </c>
      <c r="F108" s="139">
        <v>1500</v>
      </c>
      <c r="G108" s="139">
        <v>0</v>
      </c>
      <c r="H108" s="139">
        <v>0</v>
      </c>
      <c r="I108" s="139">
        <v>1500</v>
      </c>
      <c r="J108" s="150"/>
      <c r="K108" s="138"/>
      <c r="L108" s="174"/>
    </row>
    <row r="109" spans="1:12" s="3" customFormat="1" x14ac:dyDescent="0.2">
      <c r="A109" s="66">
        <v>99</v>
      </c>
      <c r="B109" s="38" t="s">
        <v>197</v>
      </c>
      <c r="C109" s="6"/>
      <c r="D109" s="312">
        <v>0</v>
      </c>
      <c r="E109" s="139">
        <f>F109+G109+H109+I109</f>
        <v>3289</v>
      </c>
      <c r="F109" s="139">
        <v>837</v>
      </c>
      <c r="G109" s="139">
        <f>837-61</f>
        <v>776</v>
      </c>
      <c r="H109" s="139">
        <v>838</v>
      </c>
      <c r="I109" s="139">
        <v>838</v>
      </c>
      <c r="J109" s="144"/>
      <c r="K109" s="138"/>
      <c r="L109" s="174"/>
    </row>
    <row r="110" spans="1:12" s="3" customFormat="1" ht="25.5" x14ac:dyDescent="0.2">
      <c r="A110" s="66">
        <v>100</v>
      </c>
      <c r="B110" s="25" t="s">
        <v>107</v>
      </c>
      <c r="C110" s="86" t="s">
        <v>108</v>
      </c>
      <c r="D110" s="314">
        <f>D111+D114</f>
        <v>0</v>
      </c>
      <c r="E110" s="138">
        <f>E111+E114+E115</f>
        <v>4449</v>
      </c>
      <c r="F110" s="138">
        <f>F111+F114+F115</f>
        <v>1067</v>
      </c>
      <c r="G110" s="138">
        <f>G111+G114+G115</f>
        <v>1118</v>
      </c>
      <c r="H110" s="138">
        <f>H111+H114+H115</f>
        <v>1128</v>
      </c>
      <c r="I110" s="138">
        <f>I111+I114+I115</f>
        <v>1136</v>
      </c>
      <c r="J110" s="144">
        <v>4494</v>
      </c>
      <c r="K110" s="138">
        <v>4494</v>
      </c>
      <c r="L110" s="174">
        <v>4494</v>
      </c>
    </row>
    <row r="111" spans="1:12" s="3" customFormat="1" x14ac:dyDescent="0.2">
      <c r="A111" s="66">
        <v>101</v>
      </c>
      <c r="B111" s="3" t="s">
        <v>264</v>
      </c>
      <c r="C111" s="8" t="s">
        <v>110</v>
      </c>
      <c r="D111" s="314">
        <f t="shared" ref="D111:I111" si="15">D112+D113</f>
        <v>0</v>
      </c>
      <c r="E111" s="314">
        <f t="shared" si="15"/>
        <v>3766</v>
      </c>
      <c r="F111" s="314">
        <f t="shared" si="15"/>
        <v>942</v>
      </c>
      <c r="G111" s="314">
        <f t="shared" si="15"/>
        <v>942</v>
      </c>
      <c r="H111" s="314">
        <f t="shared" si="15"/>
        <v>941</v>
      </c>
      <c r="I111" s="314">
        <f t="shared" si="15"/>
        <v>941</v>
      </c>
      <c r="J111" s="150"/>
      <c r="K111" s="138"/>
      <c r="L111" s="174"/>
    </row>
    <row r="112" spans="1:12" s="3" customFormat="1" x14ac:dyDescent="0.2">
      <c r="A112" s="66">
        <v>102</v>
      </c>
      <c r="B112" s="26" t="s">
        <v>270</v>
      </c>
      <c r="C112" s="8"/>
      <c r="D112" s="312">
        <v>0</v>
      </c>
      <c r="E112" s="139">
        <f>F112+G112+H112+I112</f>
        <v>3766</v>
      </c>
      <c r="F112" s="139">
        <v>942</v>
      </c>
      <c r="G112" s="139">
        <v>942</v>
      </c>
      <c r="H112" s="139">
        <v>941</v>
      </c>
      <c r="I112" s="139">
        <v>941</v>
      </c>
      <c r="J112" s="150"/>
      <c r="K112" s="138"/>
      <c r="L112" s="174"/>
    </row>
    <row r="113" spans="1:12" s="3" customFormat="1" x14ac:dyDescent="0.2">
      <c r="A113" s="66">
        <v>103</v>
      </c>
      <c r="B113" s="26" t="s">
        <v>271</v>
      </c>
      <c r="C113" s="8"/>
      <c r="D113" s="312">
        <v>0</v>
      </c>
      <c r="E113" s="139">
        <f>F113+G113+H113+I113</f>
        <v>0</v>
      </c>
      <c r="F113" s="139">
        <v>0</v>
      </c>
      <c r="G113" s="139">
        <v>0</v>
      </c>
      <c r="H113" s="139">
        <v>0</v>
      </c>
      <c r="I113" s="139">
        <v>0</v>
      </c>
      <c r="J113" s="150"/>
      <c r="K113" s="138"/>
      <c r="L113" s="174"/>
    </row>
    <row r="114" spans="1:12" s="3" customFormat="1" ht="13.5" thickBot="1" x14ac:dyDescent="0.25">
      <c r="A114" s="66">
        <v>104</v>
      </c>
      <c r="B114" s="26" t="s">
        <v>172</v>
      </c>
      <c r="C114" s="8" t="s">
        <v>173</v>
      </c>
      <c r="D114" s="314">
        <v>0</v>
      </c>
      <c r="E114" s="138">
        <f>F114+G114+H114+I114</f>
        <v>683</v>
      </c>
      <c r="F114" s="138">
        <v>125</v>
      </c>
      <c r="G114" s="138">
        <v>176</v>
      </c>
      <c r="H114" s="138">
        <v>187</v>
      </c>
      <c r="I114" s="138">
        <v>195</v>
      </c>
      <c r="J114" s="150"/>
      <c r="K114" s="138"/>
      <c r="L114" s="174"/>
    </row>
    <row r="115" spans="1:12" s="3" customFormat="1" ht="25.5" hidden="1" x14ac:dyDescent="0.2">
      <c r="A115" s="66">
        <v>105</v>
      </c>
      <c r="B115" s="26" t="s">
        <v>215</v>
      </c>
      <c r="C115" s="274" t="s">
        <v>214</v>
      </c>
      <c r="D115" s="314"/>
      <c r="E115" s="138">
        <f>F115+G115+H115+I115</f>
        <v>0</v>
      </c>
      <c r="F115" s="138">
        <v>0</v>
      </c>
      <c r="G115" s="138">
        <f>34-34</f>
        <v>0</v>
      </c>
      <c r="H115" s="138">
        <f>6-6</f>
        <v>0</v>
      </c>
      <c r="I115" s="138">
        <v>0</v>
      </c>
      <c r="J115" s="380"/>
      <c r="K115" s="379"/>
      <c r="L115" s="965"/>
    </row>
    <row r="116" spans="1:12" s="14" customFormat="1" x14ac:dyDescent="0.2">
      <c r="A116" s="66">
        <v>106</v>
      </c>
      <c r="B116" s="44" t="s">
        <v>367</v>
      </c>
      <c r="C116" s="41"/>
      <c r="D116" s="500">
        <f t="shared" ref="D116:I116" si="16">D120+D130+D126</f>
        <v>22212.63</v>
      </c>
      <c r="E116" s="500">
        <f t="shared" si="16"/>
        <v>4965.63</v>
      </c>
      <c r="F116" s="500">
        <f t="shared" si="16"/>
        <v>3211.33</v>
      </c>
      <c r="G116" s="500">
        <f t="shared" si="16"/>
        <v>1144.3</v>
      </c>
      <c r="H116" s="500">
        <f t="shared" si="16"/>
        <v>580</v>
      </c>
      <c r="I116" s="500">
        <f t="shared" si="16"/>
        <v>30</v>
      </c>
      <c r="J116" s="972">
        <f>J130</f>
        <v>10621</v>
      </c>
      <c r="K116" s="973">
        <f>K130</f>
        <v>6626</v>
      </c>
      <c r="L116" s="974">
        <f>L130</f>
        <v>0</v>
      </c>
    </row>
    <row r="117" spans="1:12" s="3" customFormat="1" ht="25.5" hidden="1" x14ac:dyDescent="0.2">
      <c r="A117" s="66">
        <v>107</v>
      </c>
      <c r="B117" s="25" t="s">
        <v>112</v>
      </c>
      <c r="C117" s="43" t="s">
        <v>137</v>
      </c>
      <c r="D117" s="308"/>
      <c r="E117" s="138"/>
      <c r="F117" s="138"/>
      <c r="G117" s="138"/>
      <c r="H117" s="138"/>
      <c r="I117" s="138"/>
      <c r="J117" s="150"/>
      <c r="K117" s="138"/>
      <c r="L117" s="145"/>
    </row>
    <row r="118" spans="1:12" s="3" customFormat="1" hidden="1" x14ac:dyDescent="0.2">
      <c r="A118" s="66">
        <v>108</v>
      </c>
      <c r="B118" s="30" t="s">
        <v>113</v>
      </c>
      <c r="C118" s="8" t="s">
        <v>114</v>
      </c>
      <c r="D118" s="314"/>
      <c r="E118" s="138"/>
      <c r="F118" s="138"/>
      <c r="G118" s="138"/>
      <c r="H118" s="138"/>
      <c r="I118" s="138"/>
      <c r="J118" s="150"/>
      <c r="K118" s="138"/>
      <c r="L118" s="145"/>
    </row>
    <row r="119" spans="1:12" s="15" customFormat="1" hidden="1" x14ac:dyDescent="0.2">
      <c r="A119" s="66">
        <v>109</v>
      </c>
      <c r="B119" s="39" t="s">
        <v>115</v>
      </c>
      <c r="C119" s="6" t="s">
        <v>116</v>
      </c>
      <c r="D119" s="312"/>
      <c r="E119" s="138"/>
      <c r="F119" s="138"/>
      <c r="G119" s="138"/>
      <c r="H119" s="138"/>
      <c r="I119" s="138"/>
      <c r="J119" s="150"/>
      <c r="K119" s="138"/>
      <c r="L119" s="145"/>
    </row>
    <row r="120" spans="1:12" s="15" customFormat="1" x14ac:dyDescent="0.2">
      <c r="A120" s="66">
        <v>110</v>
      </c>
      <c r="B120" s="653" t="s">
        <v>272</v>
      </c>
      <c r="C120" s="8" t="s">
        <v>273</v>
      </c>
      <c r="D120" s="339">
        <f t="shared" ref="D120:I120" si="17">D121+D123</f>
        <v>1302.24</v>
      </c>
      <c r="E120" s="339">
        <f t="shared" si="17"/>
        <v>1302.24</v>
      </c>
      <c r="F120" s="339">
        <f t="shared" si="17"/>
        <v>1173.94</v>
      </c>
      <c r="G120" s="339">
        <f t="shared" si="17"/>
        <v>128.30000000000001</v>
      </c>
      <c r="H120" s="339">
        <f t="shared" si="17"/>
        <v>0</v>
      </c>
      <c r="I120" s="339">
        <f t="shared" si="17"/>
        <v>0</v>
      </c>
      <c r="J120" s="144">
        <v>0</v>
      </c>
      <c r="K120" s="138">
        <v>0</v>
      </c>
      <c r="L120" s="145">
        <v>0</v>
      </c>
    </row>
    <row r="121" spans="1:12" s="15" customFormat="1" hidden="1" x14ac:dyDescent="0.2">
      <c r="A121" s="66">
        <v>111</v>
      </c>
      <c r="B121" s="39" t="s">
        <v>274</v>
      </c>
      <c r="C121" s="480" t="s">
        <v>275</v>
      </c>
      <c r="D121" s="314">
        <f t="shared" ref="D121:I121" si="18">D122</f>
        <v>0</v>
      </c>
      <c r="E121" s="312">
        <f t="shared" si="18"/>
        <v>0</v>
      </c>
      <c r="F121" s="312">
        <f t="shared" si="18"/>
        <v>0</v>
      </c>
      <c r="G121" s="312">
        <f t="shared" si="18"/>
        <v>0</v>
      </c>
      <c r="H121" s="312">
        <f t="shared" si="18"/>
        <v>0</v>
      </c>
      <c r="I121" s="312">
        <f t="shared" si="18"/>
        <v>0</v>
      </c>
      <c r="J121" s="144"/>
      <c r="K121" s="138"/>
      <c r="L121" s="145"/>
    </row>
    <row r="122" spans="1:12" s="15" customFormat="1" hidden="1" x14ac:dyDescent="0.2">
      <c r="A122" s="66">
        <v>112</v>
      </c>
      <c r="B122" s="39" t="s">
        <v>276</v>
      </c>
      <c r="C122" s="127" t="s">
        <v>302</v>
      </c>
      <c r="D122" s="340">
        <v>0</v>
      </c>
      <c r="E122" s="139">
        <v>0</v>
      </c>
      <c r="F122" s="139">
        <v>0</v>
      </c>
      <c r="G122" s="139">
        <v>0</v>
      </c>
      <c r="H122" s="139">
        <v>0</v>
      </c>
      <c r="I122" s="139">
        <v>0</v>
      </c>
      <c r="J122" s="144"/>
      <c r="K122" s="138"/>
      <c r="L122" s="145"/>
    </row>
    <row r="123" spans="1:12" s="15" customFormat="1" ht="13.5" thickBot="1" x14ac:dyDescent="0.25">
      <c r="A123" s="66">
        <v>113</v>
      </c>
      <c r="B123" s="653" t="s">
        <v>314</v>
      </c>
      <c r="C123" s="480" t="s">
        <v>304</v>
      </c>
      <c r="D123" s="339">
        <f t="shared" ref="D123:I123" si="19">D124+D125</f>
        <v>1302.24</v>
      </c>
      <c r="E123" s="339">
        <f t="shared" si="19"/>
        <v>1302.24</v>
      </c>
      <c r="F123" s="339">
        <f t="shared" si="19"/>
        <v>1173.94</v>
      </c>
      <c r="G123" s="339">
        <f t="shared" si="19"/>
        <v>128.30000000000001</v>
      </c>
      <c r="H123" s="339">
        <f t="shared" si="19"/>
        <v>0</v>
      </c>
      <c r="I123" s="339">
        <f t="shared" si="19"/>
        <v>0</v>
      </c>
      <c r="J123" s="380"/>
      <c r="K123" s="379"/>
      <c r="L123" s="381"/>
    </row>
    <row r="124" spans="1:12" s="15" customFormat="1" x14ac:dyDescent="0.2">
      <c r="A124" s="66">
        <v>114</v>
      </c>
      <c r="B124" s="39" t="s">
        <v>305</v>
      </c>
      <c r="C124" s="127" t="s">
        <v>300</v>
      </c>
      <c r="D124" s="340">
        <v>195.34</v>
      </c>
      <c r="E124" s="162">
        <f>F124+G124+H124+I124</f>
        <v>195.34</v>
      </c>
      <c r="F124" s="162">
        <v>176.09</v>
      </c>
      <c r="G124" s="162">
        <v>19.25</v>
      </c>
      <c r="H124" s="162">
        <v>0</v>
      </c>
      <c r="I124" s="162">
        <v>0</v>
      </c>
      <c r="J124" s="151"/>
      <c r="K124" s="966"/>
      <c r="L124" s="967"/>
    </row>
    <row r="125" spans="1:12" s="15" customFormat="1" x14ac:dyDescent="0.2">
      <c r="A125" s="66">
        <v>115</v>
      </c>
      <c r="B125" s="39" t="s">
        <v>276</v>
      </c>
      <c r="C125" s="127" t="s">
        <v>299</v>
      </c>
      <c r="D125" s="340">
        <v>1106.9000000000001</v>
      </c>
      <c r="E125" s="162">
        <f>F125+G125+H125+I125</f>
        <v>1106.9000000000001</v>
      </c>
      <c r="F125" s="162">
        <v>997.85</v>
      </c>
      <c r="G125" s="162">
        <v>109.05</v>
      </c>
      <c r="H125" s="162">
        <v>0</v>
      </c>
      <c r="I125" s="162">
        <v>0</v>
      </c>
      <c r="J125" s="234"/>
      <c r="K125" s="235"/>
      <c r="L125" s="236"/>
    </row>
    <row r="126" spans="1:12" s="15" customFormat="1" ht="26.45" hidden="1" customHeight="1" x14ac:dyDescent="0.2">
      <c r="A126" s="66">
        <v>116</v>
      </c>
      <c r="B126" s="879" t="s">
        <v>359</v>
      </c>
      <c r="C126" s="480" t="s">
        <v>361</v>
      </c>
      <c r="D126" s="880">
        <f t="shared" ref="D126:I126" si="20">D127+D128+D129</f>
        <v>0</v>
      </c>
      <c r="E126" s="138">
        <f t="shared" si="20"/>
        <v>0</v>
      </c>
      <c r="F126" s="46">
        <f t="shared" si="20"/>
        <v>0</v>
      </c>
      <c r="G126" s="46">
        <f t="shared" si="20"/>
        <v>0</v>
      </c>
      <c r="H126" s="46">
        <f t="shared" si="20"/>
        <v>0</v>
      </c>
      <c r="I126" s="46">
        <f t="shared" si="20"/>
        <v>0</v>
      </c>
      <c r="J126" s="968"/>
      <c r="K126" s="691"/>
      <c r="L126" s="693"/>
    </row>
    <row r="127" spans="1:12" s="15" customFormat="1" hidden="1" x14ac:dyDescent="0.2">
      <c r="A127" s="114">
        <v>117</v>
      </c>
      <c r="B127" s="878" t="s">
        <v>360</v>
      </c>
      <c r="C127" s="127" t="s">
        <v>364</v>
      </c>
      <c r="D127" s="242"/>
      <c r="E127" s="138">
        <f>F127+G127+H127+I127</f>
        <v>0</v>
      </c>
      <c r="F127" s="46"/>
      <c r="G127" s="46">
        <v>0</v>
      </c>
      <c r="H127" s="46"/>
      <c r="I127" s="46"/>
      <c r="J127" s="968"/>
      <c r="K127" s="691"/>
      <c r="L127" s="693"/>
    </row>
    <row r="128" spans="1:12" s="15" customFormat="1" hidden="1" x14ac:dyDescent="0.2">
      <c r="A128" s="66">
        <v>118</v>
      </c>
      <c r="B128" s="39" t="s">
        <v>362</v>
      </c>
      <c r="C128" s="127" t="s">
        <v>365</v>
      </c>
      <c r="D128" s="242"/>
      <c r="E128" s="138">
        <f>F128+G128+H128+I128</f>
        <v>0</v>
      </c>
      <c r="F128" s="46"/>
      <c r="G128" s="46"/>
      <c r="H128" s="46"/>
      <c r="I128" s="46"/>
      <c r="J128" s="968"/>
      <c r="K128" s="691"/>
      <c r="L128" s="693"/>
    </row>
    <row r="129" spans="1:14" s="15" customFormat="1" hidden="1" x14ac:dyDescent="0.2">
      <c r="A129" s="114">
        <v>119</v>
      </c>
      <c r="B129" s="878" t="s">
        <v>363</v>
      </c>
      <c r="C129" s="127" t="s">
        <v>366</v>
      </c>
      <c r="D129" s="242"/>
      <c r="E129" s="138">
        <f>F129+G129+H129+I129</f>
        <v>0</v>
      </c>
      <c r="F129" s="46"/>
      <c r="G129" s="46"/>
      <c r="H129" s="46"/>
      <c r="I129" s="46"/>
      <c r="J129" s="968"/>
      <c r="K129" s="691"/>
      <c r="L129" s="693"/>
    </row>
    <row r="130" spans="1:14" s="3" customFormat="1" x14ac:dyDescent="0.2">
      <c r="A130" s="66">
        <v>116</v>
      </c>
      <c r="B130" s="40" t="s">
        <v>117</v>
      </c>
      <c r="C130" s="8" t="s">
        <v>118</v>
      </c>
      <c r="D130" s="152">
        <f t="shared" ref="D130:I131" si="21">D131</f>
        <v>20910.39</v>
      </c>
      <c r="E130" s="152">
        <f t="shared" ref="E130:L130" si="22">E131</f>
        <v>3663.39</v>
      </c>
      <c r="F130" s="152">
        <f t="shared" si="22"/>
        <v>2037.39</v>
      </c>
      <c r="G130" s="152">
        <f t="shared" si="22"/>
        <v>1016</v>
      </c>
      <c r="H130" s="152">
        <f t="shared" si="22"/>
        <v>580</v>
      </c>
      <c r="I130" s="152">
        <f t="shared" si="22"/>
        <v>30</v>
      </c>
      <c r="J130" s="969">
        <f>J131</f>
        <v>10621</v>
      </c>
      <c r="K130" s="761">
        <f t="shared" si="22"/>
        <v>6626</v>
      </c>
      <c r="L130" s="762">
        <f t="shared" si="22"/>
        <v>0</v>
      </c>
    </row>
    <row r="131" spans="1:14" s="3" customFormat="1" x14ac:dyDescent="0.2">
      <c r="A131" s="66">
        <v>117</v>
      </c>
      <c r="B131" s="30" t="s">
        <v>119</v>
      </c>
      <c r="C131" s="4">
        <v>71</v>
      </c>
      <c r="D131" s="162">
        <f t="shared" si="21"/>
        <v>20910.39</v>
      </c>
      <c r="E131" s="162">
        <f t="shared" si="21"/>
        <v>3663.39</v>
      </c>
      <c r="F131" s="162">
        <f t="shared" si="21"/>
        <v>2037.39</v>
      </c>
      <c r="G131" s="162">
        <f t="shared" si="21"/>
        <v>1016</v>
      </c>
      <c r="H131" s="162">
        <f t="shared" si="21"/>
        <v>580</v>
      </c>
      <c r="I131" s="162">
        <f t="shared" si="21"/>
        <v>30</v>
      </c>
      <c r="J131" s="969">
        <f>4471+4035+2115</f>
        <v>10621</v>
      </c>
      <c r="K131" s="761">
        <f>4511+2115</f>
        <v>6626</v>
      </c>
      <c r="L131" s="762">
        <v>0</v>
      </c>
    </row>
    <row r="132" spans="1:14" s="3" customFormat="1" x14ac:dyDescent="0.2">
      <c r="A132" s="66">
        <v>118</v>
      </c>
      <c r="B132" s="30" t="s">
        <v>120</v>
      </c>
      <c r="C132" s="4" t="s">
        <v>121</v>
      </c>
      <c r="D132" s="162">
        <f>D133+D134+D135+D136+D137</f>
        <v>20910.39</v>
      </c>
      <c r="E132" s="162">
        <f>E133+E134+E136+E137+E135</f>
        <v>3663.39</v>
      </c>
      <c r="F132" s="162">
        <f>F133+F134+F136+F137+F135</f>
        <v>2037.39</v>
      </c>
      <c r="G132" s="162">
        <f>G133+G134+G136+G137+G135</f>
        <v>1016</v>
      </c>
      <c r="H132" s="162">
        <f>H133+H134+H136+H137+H135</f>
        <v>580</v>
      </c>
      <c r="I132" s="162">
        <f>I133+I134+I136+I137+I135</f>
        <v>30</v>
      </c>
      <c r="J132" s="969">
        <f>J133+J134+J136+J137</f>
        <v>10621</v>
      </c>
      <c r="K132" s="761">
        <f>K133+K134+K136+K137</f>
        <v>6626</v>
      </c>
      <c r="L132" s="762">
        <f>L133+L134+L136+L137</f>
        <v>0</v>
      </c>
    </row>
    <row r="133" spans="1:14" s="3" customFormat="1" x14ac:dyDescent="0.2">
      <c r="A133" s="66">
        <v>119</v>
      </c>
      <c r="B133" s="32" t="s">
        <v>122</v>
      </c>
      <c r="C133" s="9" t="s">
        <v>123</v>
      </c>
      <c r="D133" s="312">
        <f>24156-150-100-4000+61</f>
        <v>19967</v>
      </c>
      <c r="E133" s="162">
        <f>F133+G133+H133+I133</f>
        <v>2720</v>
      </c>
      <c r="F133" s="162">
        <f>1075+332</f>
        <v>1407</v>
      </c>
      <c r="G133" s="162">
        <f>627+100+200-150-105+61</f>
        <v>733</v>
      </c>
      <c r="H133" s="162">
        <v>580</v>
      </c>
      <c r="I133" s="162">
        <v>0</v>
      </c>
      <c r="J133" s="969">
        <f>4471+4035+2115</f>
        <v>10621</v>
      </c>
      <c r="K133" s="761">
        <f>4511+0+2115</f>
        <v>6626</v>
      </c>
      <c r="L133" s="762">
        <v>0</v>
      </c>
    </row>
    <row r="134" spans="1:14" s="3" customFormat="1" x14ac:dyDescent="0.2">
      <c r="A134" s="66">
        <v>120</v>
      </c>
      <c r="B134" s="34" t="s">
        <v>124</v>
      </c>
      <c r="C134" s="9" t="s">
        <v>125</v>
      </c>
      <c r="D134" s="340">
        <f>1123.1-700.4</f>
        <v>422.69999999999993</v>
      </c>
      <c r="E134" s="162">
        <f>F134+G134+H134+I134</f>
        <v>422.7</v>
      </c>
      <c r="F134" s="162">
        <v>164.7</v>
      </c>
      <c r="G134" s="162">
        <v>258</v>
      </c>
      <c r="H134" s="162">
        <v>0</v>
      </c>
      <c r="I134" s="162">
        <v>0</v>
      </c>
      <c r="J134" s="975">
        <v>0</v>
      </c>
      <c r="K134" s="278">
        <v>0</v>
      </c>
      <c r="L134" s="976">
        <v>0</v>
      </c>
    </row>
    <row r="135" spans="1:14" s="3" customFormat="1" hidden="1" x14ac:dyDescent="0.2">
      <c r="A135" s="66">
        <v>121</v>
      </c>
      <c r="B135" s="34" t="s">
        <v>223</v>
      </c>
      <c r="C135" s="301" t="s">
        <v>125</v>
      </c>
      <c r="D135" s="312">
        <v>0</v>
      </c>
      <c r="E135" s="162">
        <f>F135+G135+H135+I135</f>
        <v>0</v>
      </c>
      <c r="F135" s="162"/>
      <c r="G135" s="162"/>
      <c r="H135" s="162"/>
      <c r="I135" s="162"/>
      <c r="J135" s="769"/>
      <c r="K135" s="152"/>
      <c r="L135" s="755"/>
    </row>
    <row r="136" spans="1:14" s="3" customFormat="1" x14ac:dyDescent="0.2">
      <c r="A136" s="66">
        <v>122</v>
      </c>
      <c r="B136" s="31" t="s">
        <v>126</v>
      </c>
      <c r="C136" s="9" t="s">
        <v>127</v>
      </c>
      <c r="D136" s="340">
        <f>706.2-306.51</f>
        <v>399.69000000000005</v>
      </c>
      <c r="E136" s="162">
        <f>F136+G136+H136+I136</f>
        <v>399.69</v>
      </c>
      <c r="F136" s="162">
        <v>399.69</v>
      </c>
      <c r="G136" s="162">
        <v>0</v>
      </c>
      <c r="H136" s="162">
        <v>0</v>
      </c>
      <c r="I136" s="162">
        <v>0</v>
      </c>
      <c r="J136" s="769">
        <v>0</v>
      </c>
      <c r="K136" s="152">
        <v>0</v>
      </c>
      <c r="L136" s="755">
        <v>0</v>
      </c>
    </row>
    <row r="137" spans="1:14" s="3" customFormat="1" ht="13.5" thickBot="1" x14ac:dyDescent="0.25">
      <c r="A137" s="66">
        <v>123</v>
      </c>
      <c r="B137" s="80" t="s">
        <v>128</v>
      </c>
      <c r="C137" s="81" t="s">
        <v>129</v>
      </c>
      <c r="D137" s="715">
        <v>121</v>
      </c>
      <c r="E137" s="716">
        <f>F137+G137+H137+I137</f>
        <v>121</v>
      </c>
      <c r="F137" s="171">
        <v>66</v>
      </c>
      <c r="G137" s="171">
        <v>25</v>
      </c>
      <c r="H137" s="171">
        <v>0</v>
      </c>
      <c r="I137" s="171">
        <v>30</v>
      </c>
      <c r="J137" s="977">
        <v>0</v>
      </c>
      <c r="K137" s="281">
        <v>0</v>
      </c>
      <c r="L137" s="978">
        <v>0</v>
      </c>
    </row>
    <row r="138" spans="1:14" x14ac:dyDescent="0.2">
      <c r="E138" s="10"/>
      <c r="F138" s="10"/>
      <c r="G138" s="10"/>
      <c r="H138" s="10"/>
      <c r="I138" s="10"/>
      <c r="J138" s="10"/>
      <c r="K138" s="10"/>
      <c r="L138" s="10"/>
    </row>
    <row r="139" spans="1:14" s="3" customFormat="1" x14ac:dyDescent="0.2">
      <c r="B139" s="11" t="s">
        <v>146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1:14" s="3" customFormat="1" ht="12.75" customHeight="1" x14ac:dyDescent="0.2">
      <c r="B140" s="11" t="s">
        <v>130</v>
      </c>
      <c r="C140" s="88" t="s">
        <v>161</v>
      </c>
      <c r="D140" s="88"/>
      <c r="F140" s="12"/>
      <c r="H140" s="228"/>
      <c r="I140" s="228"/>
      <c r="J140" s="12" t="s">
        <v>290</v>
      </c>
      <c r="N140" s="18"/>
    </row>
    <row r="141" spans="1:14" s="3" customFormat="1" ht="12.75" customHeight="1" x14ac:dyDescent="0.2">
      <c r="B141" s="16" t="s">
        <v>132</v>
      </c>
      <c r="C141" s="228" t="s">
        <v>145</v>
      </c>
      <c r="D141" s="228"/>
      <c r="E141" s="228"/>
      <c r="F141" s="12"/>
      <c r="H141" s="89"/>
      <c r="I141" s="89"/>
      <c r="J141" s="1008" t="s">
        <v>292</v>
      </c>
      <c r="K141" s="1008"/>
      <c r="L141" s="1008"/>
      <c r="M141" s="1008"/>
      <c r="N141" s="18"/>
    </row>
    <row r="142" spans="1:14" ht="12.75" customHeight="1" x14ac:dyDescent="0.2">
      <c r="I142" s="648"/>
      <c r="J142" s="12" t="s">
        <v>291</v>
      </c>
      <c r="K142" s="3"/>
      <c r="L142" s="3"/>
      <c r="M142" s="3"/>
    </row>
  </sheetData>
  <sheetProtection selectLockedCells="1" selectUnlockedCells="1"/>
  <mergeCells count="12">
    <mergeCell ref="B5:L5"/>
    <mergeCell ref="B6:L6"/>
    <mergeCell ref="A8:B8"/>
    <mergeCell ref="A9:A10"/>
    <mergeCell ref="B9:B10"/>
    <mergeCell ref="J9:L9"/>
    <mergeCell ref="C9:C10"/>
    <mergeCell ref="F9:I9"/>
    <mergeCell ref="C7:E7"/>
    <mergeCell ref="E9:E10"/>
    <mergeCell ref="D9:D10"/>
    <mergeCell ref="J141:M141"/>
  </mergeCells>
  <printOptions horizontalCentered="1"/>
  <pageMargins left="0.11811023622047245" right="0.11811023622047245" top="0.39370078740157483" bottom="0.19685039370078741" header="0.51181102362204722" footer="0.51181102362204722"/>
  <pageSetup scale="90" firstPageNumber="0" orientation="landscape" r:id="rId1"/>
  <headerFooter alignWithMargins="0"/>
  <rowBreaks count="1" manualBreakCount="1">
    <brk id="48" max="13" man="1"/>
  </rowBreaks>
  <colBreaks count="1" manualBreakCount="1">
    <brk id="12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2"/>
  <sheetViews>
    <sheetView zoomScaleNormal="100" workbookViewId="0">
      <selection activeCell="K33" sqref="K33"/>
    </sheetView>
  </sheetViews>
  <sheetFormatPr defaultRowHeight="12.75" customHeight="1" x14ac:dyDescent="0.2"/>
  <cols>
    <col min="1" max="1" width="4.5703125" style="45" customWidth="1"/>
    <col min="2" max="2" width="54.42578125" style="54" customWidth="1"/>
    <col min="3" max="3" width="8.7109375" style="45" customWidth="1"/>
    <col min="4" max="4" width="9" style="45" customWidth="1"/>
    <col min="5" max="5" width="12.140625" style="45" customWidth="1"/>
    <col min="6" max="6" width="8" style="45" customWidth="1"/>
    <col min="7" max="7" width="7.28515625" style="45" customWidth="1"/>
    <col min="8" max="8" width="7.5703125" style="45" customWidth="1"/>
    <col min="9" max="9" width="7.85546875" style="45" customWidth="1"/>
    <col min="10" max="11" width="7.140625" style="45" customWidth="1"/>
    <col min="12" max="12" width="7" style="45" bestFit="1" customWidth="1"/>
    <col min="13" max="16384" width="9.140625" style="45"/>
  </cols>
  <sheetData>
    <row r="1" spans="1:14" ht="12.75" customHeight="1" x14ac:dyDescent="0.2">
      <c r="B1" s="48" t="s">
        <v>336</v>
      </c>
      <c r="C1" s="48"/>
      <c r="D1" s="48"/>
      <c r="E1" s="48"/>
      <c r="F1" s="48"/>
      <c r="G1" s="48"/>
      <c r="H1" s="48"/>
      <c r="I1" s="3"/>
      <c r="J1" s="3"/>
      <c r="K1" s="3"/>
      <c r="L1" s="3"/>
    </row>
    <row r="2" spans="1:14" ht="12.75" customHeight="1" x14ac:dyDescent="0.2">
      <c r="B2" s="49" t="s">
        <v>335</v>
      </c>
      <c r="C2" s="48"/>
      <c r="D2" s="48"/>
      <c r="E2" s="48"/>
      <c r="F2" s="48"/>
      <c r="G2" s="48"/>
      <c r="H2" s="48"/>
      <c r="I2" s="3"/>
      <c r="J2" s="3"/>
      <c r="K2" s="3"/>
      <c r="L2" s="3"/>
    </row>
    <row r="3" spans="1:14" ht="12.75" customHeight="1" x14ac:dyDescent="0.2">
      <c r="B3" s="48" t="s">
        <v>138</v>
      </c>
      <c r="C3" s="48"/>
      <c r="D3" s="48"/>
      <c r="E3" s="48"/>
      <c r="F3" s="48"/>
      <c r="G3" s="48"/>
      <c r="H3" s="48"/>
      <c r="I3" s="3"/>
      <c r="J3" s="3"/>
      <c r="K3" s="3"/>
      <c r="L3" s="3"/>
    </row>
    <row r="4" spans="1:14" ht="12.75" customHeight="1" x14ac:dyDescent="0.2">
      <c r="B4" s="48"/>
      <c r="C4" s="48"/>
      <c r="D4" s="48"/>
      <c r="E4" s="48"/>
      <c r="F4" s="48"/>
      <c r="G4" s="48"/>
      <c r="H4" s="48"/>
      <c r="I4" s="3"/>
      <c r="J4" s="3"/>
      <c r="K4" s="3"/>
      <c r="L4" s="3"/>
    </row>
    <row r="5" spans="1:14" s="1" customFormat="1" ht="12.75" customHeight="1" x14ac:dyDescent="0.2">
      <c r="B5" s="1009" t="s">
        <v>294</v>
      </c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3"/>
    </row>
    <row r="6" spans="1:14" x14ac:dyDescent="0.2">
      <c r="B6" s="1011" t="s">
        <v>181</v>
      </c>
      <c r="C6" s="1010"/>
      <c r="D6" s="1010"/>
      <c r="E6" s="1010"/>
      <c r="F6" s="1010"/>
      <c r="G6" s="1010"/>
      <c r="H6" s="1010"/>
      <c r="I6" s="1010"/>
      <c r="J6" s="1010"/>
      <c r="K6" s="1010"/>
      <c r="L6" s="1010"/>
    </row>
    <row r="7" spans="1:14" x14ac:dyDescent="0.2">
      <c r="B7" s="50"/>
      <c r="C7" s="616" t="s">
        <v>325</v>
      </c>
      <c r="D7" s="616"/>
      <c r="E7" s="617"/>
      <c r="F7" s="51"/>
      <c r="G7" s="51"/>
      <c r="H7" s="51"/>
      <c r="I7" s="51"/>
      <c r="J7" s="51"/>
      <c r="K7" s="51"/>
      <c r="L7" s="51"/>
    </row>
    <row r="8" spans="1:14" ht="12.75" customHeight="1" thickBot="1" x14ac:dyDescent="0.25">
      <c r="A8" s="1012"/>
      <c r="B8" s="1012"/>
      <c r="C8" s="52"/>
      <c r="D8" s="52"/>
      <c r="E8" s="52"/>
      <c r="F8" s="52"/>
      <c r="G8" s="52"/>
      <c r="H8" s="52"/>
      <c r="J8" s="53"/>
      <c r="K8" s="53" t="s">
        <v>0</v>
      </c>
    </row>
    <row r="9" spans="1:14" s="3" customFormat="1" ht="12.75" customHeight="1" x14ac:dyDescent="0.2">
      <c r="A9" s="1013" t="s">
        <v>153</v>
      </c>
      <c r="B9" s="1015" t="s">
        <v>152</v>
      </c>
      <c r="C9" s="1019" t="s">
        <v>1</v>
      </c>
      <c r="D9" s="1017" t="s">
        <v>328</v>
      </c>
      <c r="E9" s="1003" t="s">
        <v>333</v>
      </c>
      <c r="F9" s="1021" t="s">
        <v>329</v>
      </c>
      <c r="G9" s="1022"/>
      <c r="H9" s="1022"/>
      <c r="I9" s="1022"/>
      <c r="J9" s="1005" t="s">
        <v>151</v>
      </c>
      <c r="K9" s="1006"/>
      <c r="L9" s="1007"/>
    </row>
    <row r="10" spans="1:14" s="3" customFormat="1" ht="50.45" customHeight="1" thickBot="1" x14ac:dyDescent="0.25">
      <c r="A10" s="1014"/>
      <c r="B10" s="1016"/>
      <c r="C10" s="1020"/>
      <c r="D10" s="1018"/>
      <c r="E10" s="1004"/>
      <c r="F10" s="84" t="s">
        <v>147</v>
      </c>
      <c r="G10" s="84" t="s">
        <v>148</v>
      </c>
      <c r="H10" s="84" t="s">
        <v>149</v>
      </c>
      <c r="I10" s="109" t="s">
        <v>150</v>
      </c>
      <c r="J10" s="210">
        <v>2024</v>
      </c>
      <c r="K10" s="211">
        <v>2025</v>
      </c>
      <c r="L10" s="211">
        <v>2026</v>
      </c>
    </row>
    <row r="11" spans="1:14" s="3" customFormat="1" ht="27" customHeight="1" x14ac:dyDescent="0.2">
      <c r="A11" s="111" t="s">
        <v>134</v>
      </c>
      <c r="B11" s="112" t="s">
        <v>2</v>
      </c>
      <c r="C11" s="113"/>
      <c r="D11" s="353">
        <f>D12</f>
        <v>0</v>
      </c>
      <c r="E11" s="160">
        <f>E12+E116</f>
        <v>1182</v>
      </c>
      <c r="F11" s="135">
        <f>F12+F116</f>
        <v>391</v>
      </c>
      <c r="G11" s="135">
        <f>G12+G116</f>
        <v>345</v>
      </c>
      <c r="H11" s="135">
        <f>H12+H116</f>
        <v>226</v>
      </c>
      <c r="I11" s="135">
        <f>I12+I116</f>
        <v>220</v>
      </c>
      <c r="J11" s="143">
        <v>1375</v>
      </c>
      <c r="K11" s="167">
        <v>1415</v>
      </c>
      <c r="L11" s="164">
        <v>1452</v>
      </c>
    </row>
    <row r="12" spans="1:14" s="3" customFormat="1" ht="22.5" customHeight="1" x14ac:dyDescent="0.2">
      <c r="A12" s="110">
        <v>2</v>
      </c>
      <c r="B12" s="59" t="s">
        <v>3</v>
      </c>
      <c r="C12" s="60"/>
      <c r="D12" s="136">
        <f>D13</f>
        <v>0</v>
      </c>
      <c r="E12" s="161">
        <f>E13</f>
        <v>1182</v>
      </c>
      <c r="F12" s="136">
        <f>F13</f>
        <v>391</v>
      </c>
      <c r="G12" s="136">
        <f>G13</f>
        <v>345</v>
      </c>
      <c r="H12" s="136">
        <f>H13</f>
        <v>226</v>
      </c>
      <c r="I12" s="137">
        <f>I13</f>
        <v>220</v>
      </c>
      <c r="J12" s="163">
        <v>1375</v>
      </c>
      <c r="K12" s="168">
        <v>1415</v>
      </c>
      <c r="L12" s="165">
        <v>1452</v>
      </c>
    </row>
    <row r="13" spans="1:14" s="3" customFormat="1" x14ac:dyDescent="0.2">
      <c r="A13" s="66">
        <v>3</v>
      </c>
      <c r="B13" s="28" t="s">
        <v>4</v>
      </c>
      <c r="C13" s="4" t="s">
        <v>5</v>
      </c>
      <c r="D13" s="314">
        <f>D14+D33</f>
        <v>0</v>
      </c>
      <c r="E13" s="152">
        <f>E14+E33+E91+E110</f>
        <v>1182</v>
      </c>
      <c r="F13" s="138">
        <f>F14+F33</f>
        <v>391</v>
      </c>
      <c r="G13" s="138">
        <f>G14+G33+G110</f>
        <v>345</v>
      </c>
      <c r="H13" s="138">
        <f>H14+H33+H110</f>
        <v>226</v>
      </c>
      <c r="I13" s="138">
        <f>I14+I33+I110</f>
        <v>220</v>
      </c>
      <c r="J13" s="144">
        <v>1375</v>
      </c>
      <c r="K13" s="169">
        <v>1415</v>
      </c>
      <c r="L13" s="166">
        <v>1452</v>
      </c>
    </row>
    <row r="14" spans="1:14" s="3" customFormat="1" x14ac:dyDescent="0.2">
      <c r="A14" s="66">
        <v>4</v>
      </c>
      <c r="B14" s="29" t="s">
        <v>6</v>
      </c>
      <c r="C14" s="13" t="s">
        <v>7</v>
      </c>
      <c r="D14" s="314">
        <f>D15+D25+D22</f>
        <v>0</v>
      </c>
      <c r="E14" s="138">
        <f>E15+E22+E25</f>
        <v>763</v>
      </c>
      <c r="F14" s="138">
        <f>F15+F22+F25</f>
        <v>222</v>
      </c>
      <c r="G14" s="138">
        <f>G15+G22+G25</f>
        <v>239</v>
      </c>
      <c r="H14" s="138">
        <f>H15+H22+H25</f>
        <v>154</v>
      </c>
      <c r="I14" s="138">
        <f>I15+I22+I25</f>
        <v>148</v>
      </c>
      <c r="J14" s="144">
        <v>925</v>
      </c>
      <c r="K14" s="169">
        <v>952</v>
      </c>
      <c r="L14" s="239">
        <v>977</v>
      </c>
      <c r="N14" s="273"/>
    </row>
    <row r="15" spans="1:14" s="3" customFormat="1" x14ac:dyDescent="0.2">
      <c r="A15" s="66">
        <v>5</v>
      </c>
      <c r="B15" s="30" t="s">
        <v>8</v>
      </c>
      <c r="C15" s="13" t="s">
        <v>9</v>
      </c>
      <c r="D15" s="314">
        <f>D16+D17+D18+D21+D24</f>
        <v>0</v>
      </c>
      <c r="E15" s="138">
        <f>E16+E17+E18+E19+E20+E21</f>
        <v>725</v>
      </c>
      <c r="F15" s="138">
        <f>F16+F17+F18+F19+F20+F21</f>
        <v>215</v>
      </c>
      <c r="G15" s="138">
        <f>G16+G17+G18+G19+G20+G21</f>
        <v>216</v>
      </c>
      <c r="H15" s="138">
        <f>H16+H17+H18+H19+H20+H21</f>
        <v>150</v>
      </c>
      <c r="I15" s="138">
        <f>I16+I17+I18+I19+I20+I21</f>
        <v>144</v>
      </c>
      <c r="J15" s="144"/>
      <c r="K15" s="138"/>
      <c r="L15" s="145"/>
    </row>
    <row r="16" spans="1:14" s="3" customFormat="1" x14ac:dyDescent="0.2">
      <c r="A16" s="66">
        <v>6</v>
      </c>
      <c r="B16" s="31" t="s">
        <v>284</v>
      </c>
      <c r="C16" s="6" t="s">
        <v>11</v>
      </c>
      <c r="D16" s="312">
        <v>0</v>
      </c>
      <c r="E16" s="139">
        <f t="shared" ref="E16:E21" si="0">F16+G16+H16+I16</f>
        <v>557</v>
      </c>
      <c r="F16" s="139">
        <v>164</v>
      </c>
      <c r="G16" s="139">
        <v>165</v>
      </c>
      <c r="H16" s="139">
        <f>165-50</f>
        <v>115</v>
      </c>
      <c r="I16" s="139">
        <f>164-51</f>
        <v>113</v>
      </c>
      <c r="J16" s="146"/>
      <c r="K16" s="139"/>
      <c r="L16" s="147"/>
    </row>
    <row r="17" spans="1:15" s="3" customFormat="1" x14ac:dyDescent="0.2">
      <c r="A17" s="66">
        <v>7</v>
      </c>
      <c r="B17" s="31" t="s">
        <v>285</v>
      </c>
      <c r="C17" s="6" t="s">
        <v>13</v>
      </c>
      <c r="D17" s="312">
        <v>0</v>
      </c>
      <c r="E17" s="139">
        <f t="shared" si="0"/>
        <v>124</v>
      </c>
      <c r="F17" s="139">
        <v>38</v>
      </c>
      <c r="G17" s="139">
        <v>38</v>
      </c>
      <c r="H17" s="139">
        <f>36-11</f>
        <v>25</v>
      </c>
      <c r="I17" s="139">
        <f>34-11</f>
        <v>23</v>
      </c>
      <c r="J17" s="146"/>
      <c r="K17" s="139"/>
      <c r="L17" s="147"/>
      <c r="O17" s="83"/>
    </row>
    <row r="18" spans="1:15" s="3" customFormat="1" x14ac:dyDescent="0.2">
      <c r="A18" s="66">
        <v>8</v>
      </c>
      <c r="B18" s="31" t="s">
        <v>286</v>
      </c>
      <c r="C18" s="127" t="s">
        <v>193</v>
      </c>
      <c r="D18" s="315">
        <v>0</v>
      </c>
      <c r="E18" s="139">
        <f t="shared" si="0"/>
        <v>4</v>
      </c>
      <c r="F18" s="139">
        <v>1</v>
      </c>
      <c r="G18" s="139">
        <v>1</v>
      </c>
      <c r="H18" s="139">
        <v>1</v>
      </c>
      <c r="I18" s="139">
        <v>1</v>
      </c>
      <c r="J18" s="146"/>
      <c r="K18" s="139"/>
      <c r="L18" s="147"/>
      <c r="O18" s="83"/>
    </row>
    <row r="19" spans="1:15" s="3" customFormat="1" hidden="1" x14ac:dyDescent="0.2">
      <c r="A19" s="66">
        <v>9</v>
      </c>
      <c r="B19" s="3" t="s">
        <v>195</v>
      </c>
      <c r="C19" s="128" t="s">
        <v>196</v>
      </c>
      <c r="D19" s="316"/>
      <c r="E19" s="139">
        <f t="shared" si="0"/>
        <v>0</v>
      </c>
      <c r="F19" s="139"/>
      <c r="G19" s="139"/>
      <c r="H19" s="139"/>
      <c r="I19" s="139"/>
      <c r="J19" s="146"/>
      <c r="K19" s="139"/>
      <c r="L19" s="147"/>
      <c r="O19" s="83"/>
    </row>
    <row r="20" spans="1:15" s="3" customFormat="1" hidden="1" x14ac:dyDescent="0.2">
      <c r="A20" s="66">
        <v>10</v>
      </c>
      <c r="B20" s="31" t="s">
        <v>287</v>
      </c>
      <c r="C20" s="127" t="s">
        <v>191</v>
      </c>
      <c r="D20" s="315"/>
      <c r="E20" s="139">
        <f t="shared" si="0"/>
        <v>0</v>
      </c>
      <c r="F20" s="139"/>
      <c r="G20" s="139"/>
      <c r="H20" s="139"/>
      <c r="I20" s="139"/>
      <c r="J20" s="146"/>
      <c r="K20" s="139"/>
      <c r="L20" s="147"/>
      <c r="O20" s="83"/>
    </row>
    <row r="21" spans="1:15" s="3" customFormat="1" x14ac:dyDescent="0.2">
      <c r="A21" s="66">
        <v>11</v>
      </c>
      <c r="B21" s="31" t="s">
        <v>288</v>
      </c>
      <c r="C21" s="6" t="s">
        <v>163</v>
      </c>
      <c r="D21" s="312">
        <v>0</v>
      </c>
      <c r="E21" s="139">
        <f t="shared" si="0"/>
        <v>40</v>
      </c>
      <c r="F21" s="139">
        <v>12</v>
      </c>
      <c r="G21" s="139">
        <v>12</v>
      </c>
      <c r="H21" s="139">
        <f>12-3</f>
        <v>9</v>
      </c>
      <c r="I21" s="139">
        <f>10-3</f>
        <v>7</v>
      </c>
      <c r="J21" s="146"/>
      <c r="K21" s="139"/>
      <c r="L21" s="147"/>
      <c r="O21" s="83"/>
    </row>
    <row r="22" spans="1:15" s="3" customFormat="1" x14ac:dyDescent="0.2">
      <c r="A22" s="66">
        <v>12</v>
      </c>
      <c r="B22" s="31" t="s">
        <v>204</v>
      </c>
      <c r="C22" s="206" t="s">
        <v>205</v>
      </c>
      <c r="D22" s="314">
        <f t="shared" ref="D22:I22" si="1">D23</f>
        <v>0</v>
      </c>
      <c r="E22" s="139">
        <f t="shared" si="1"/>
        <v>18</v>
      </c>
      <c r="F22" s="139">
        <f t="shared" si="1"/>
        <v>0</v>
      </c>
      <c r="G22" s="139">
        <f t="shared" si="1"/>
        <v>18</v>
      </c>
      <c r="H22" s="139">
        <f t="shared" si="1"/>
        <v>0</v>
      </c>
      <c r="I22" s="139">
        <f t="shared" si="1"/>
        <v>0</v>
      </c>
      <c r="J22" s="146"/>
      <c r="K22" s="139"/>
      <c r="L22" s="147"/>
      <c r="O22" s="83"/>
    </row>
    <row r="23" spans="1:15" s="3" customFormat="1" x14ac:dyDescent="0.2">
      <c r="A23" s="66">
        <v>13</v>
      </c>
      <c r="B23" s="31" t="s">
        <v>206</v>
      </c>
      <c r="C23" s="129" t="s">
        <v>207</v>
      </c>
      <c r="D23" s="312">
        <v>0</v>
      </c>
      <c r="E23" s="139">
        <f>F23+G23+H23+I23</f>
        <v>18</v>
      </c>
      <c r="F23" s="139">
        <v>0</v>
      </c>
      <c r="G23" s="139">
        <v>18</v>
      </c>
      <c r="H23" s="139">
        <v>0</v>
      </c>
      <c r="I23" s="139">
        <v>0</v>
      </c>
      <c r="J23" s="146"/>
      <c r="K23" s="139"/>
      <c r="L23" s="147"/>
      <c r="O23" s="83"/>
    </row>
    <row r="24" spans="1:15" s="3" customFormat="1" hidden="1" x14ac:dyDescent="0.2">
      <c r="A24" s="66">
        <v>14</v>
      </c>
      <c r="B24" s="31" t="s">
        <v>262</v>
      </c>
      <c r="C24" s="465" t="s">
        <v>217</v>
      </c>
      <c r="D24" s="312">
        <v>0</v>
      </c>
      <c r="E24" s="139"/>
      <c r="F24" s="139"/>
      <c r="G24" s="139"/>
      <c r="H24" s="139"/>
      <c r="I24" s="139"/>
      <c r="J24" s="146"/>
      <c r="K24" s="139"/>
      <c r="L24" s="147"/>
      <c r="O24" s="83"/>
    </row>
    <row r="25" spans="1:15" s="3" customFormat="1" x14ac:dyDescent="0.2">
      <c r="A25" s="66">
        <v>15</v>
      </c>
      <c r="B25" s="30" t="s">
        <v>14</v>
      </c>
      <c r="C25" s="8" t="s">
        <v>15</v>
      </c>
      <c r="D25" s="314">
        <f>D31</f>
        <v>0</v>
      </c>
      <c r="E25" s="138">
        <f>E26+E27+E28+E29+E30+E31+E32</f>
        <v>20</v>
      </c>
      <c r="F25" s="138">
        <f>F26+F27+F28+F29+F30+F31+F32</f>
        <v>7</v>
      </c>
      <c r="G25" s="138">
        <f>G26+G27+G28+G29+G30+G31+G32</f>
        <v>5</v>
      </c>
      <c r="H25" s="138">
        <f>H26+H27+H28+H29+H30+H31+H32</f>
        <v>4</v>
      </c>
      <c r="I25" s="138">
        <f>I26+I27+I28+I29+I30+I31+I32</f>
        <v>4</v>
      </c>
      <c r="J25" s="144"/>
      <c r="K25" s="138"/>
      <c r="L25" s="145"/>
    </row>
    <row r="26" spans="1:15" s="3" customFormat="1" hidden="1" x14ac:dyDescent="0.2">
      <c r="A26" s="66">
        <v>16</v>
      </c>
      <c r="B26" s="32" t="s">
        <v>16</v>
      </c>
      <c r="C26" s="6" t="s">
        <v>17</v>
      </c>
      <c r="D26" s="312"/>
      <c r="E26" s="139">
        <f>F26+G26+H26+I26</f>
        <v>0</v>
      </c>
      <c r="F26" s="139"/>
      <c r="G26" s="139"/>
      <c r="H26" s="139"/>
      <c r="I26" s="139"/>
      <c r="J26" s="146"/>
      <c r="K26" s="139"/>
      <c r="L26" s="147"/>
    </row>
    <row r="27" spans="1:15" s="3" customFormat="1" hidden="1" x14ac:dyDescent="0.2">
      <c r="A27" s="66">
        <v>17</v>
      </c>
      <c r="B27" s="32" t="s">
        <v>18</v>
      </c>
      <c r="C27" s="6" t="s">
        <v>19</v>
      </c>
      <c r="D27" s="312"/>
      <c r="E27" s="139">
        <f t="shared" ref="E27:E32" si="2">F27+G27+H27+I27</f>
        <v>0</v>
      </c>
      <c r="F27" s="139"/>
      <c r="G27" s="139"/>
      <c r="H27" s="139"/>
      <c r="I27" s="139"/>
      <c r="J27" s="146"/>
      <c r="K27" s="139"/>
      <c r="L27" s="147"/>
    </row>
    <row r="28" spans="1:15" s="3" customFormat="1" hidden="1" x14ac:dyDescent="0.2">
      <c r="A28" s="66">
        <v>18</v>
      </c>
      <c r="B28" s="32" t="s">
        <v>20</v>
      </c>
      <c r="C28" s="6" t="s">
        <v>21</v>
      </c>
      <c r="D28" s="312"/>
      <c r="E28" s="139">
        <f t="shared" si="2"/>
        <v>0</v>
      </c>
      <c r="F28" s="139"/>
      <c r="G28" s="139"/>
      <c r="H28" s="139"/>
      <c r="I28" s="139"/>
      <c r="J28" s="146"/>
      <c r="K28" s="139"/>
      <c r="L28" s="147"/>
    </row>
    <row r="29" spans="1:15" s="3" customFormat="1" ht="25.5" hidden="1" x14ac:dyDescent="0.2">
      <c r="A29" s="66">
        <v>19</v>
      </c>
      <c r="B29" s="33" t="s">
        <v>22</v>
      </c>
      <c r="C29" s="92" t="s">
        <v>23</v>
      </c>
      <c r="D29" s="312"/>
      <c r="E29" s="139">
        <f t="shared" si="2"/>
        <v>0</v>
      </c>
      <c r="F29" s="139"/>
      <c r="G29" s="139"/>
      <c r="H29" s="139"/>
      <c r="I29" s="139"/>
      <c r="J29" s="146"/>
      <c r="K29" s="139"/>
      <c r="L29" s="147"/>
    </row>
    <row r="30" spans="1:15" s="3" customFormat="1" hidden="1" x14ac:dyDescent="0.2">
      <c r="A30" s="66">
        <v>20</v>
      </c>
      <c r="B30" s="32" t="s">
        <v>24</v>
      </c>
      <c r="C30" s="6" t="s">
        <v>25</v>
      </c>
      <c r="D30" s="312"/>
      <c r="E30" s="139">
        <f t="shared" si="2"/>
        <v>0</v>
      </c>
      <c r="F30" s="139"/>
      <c r="G30" s="139"/>
      <c r="H30" s="139"/>
      <c r="I30" s="139"/>
      <c r="J30" s="146"/>
      <c r="K30" s="139"/>
      <c r="L30" s="147"/>
    </row>
    <row r="31" spans="1:15" s="3" customFormat="1" x14ac:dyDescent="0.2">
      <c r="A31" s="66">
        <v>21</v>
      </c>
      <c r="B31" s="32" t="s">
        <v>289</v>
      </c>
      <c r="C31" s="6" t="s">
        <v>165</v>
      </c>
      <c r="D31" s="312">
        <v>0</v>
      </c>
      <c r="E31" s="139">
        <f>F31+G31+H31+I31</f>
        <v>20</v>
      </c>
      <c r="F31" s="139">
        <v>7</v>
      </c>
      <c r="G31" s="139">
        <v>5</v>
      </c>
      <c r="H31" s="139">
        <v>4</v>
      </c>
      <c r="I31" s="139">
        <v>4</v>
      </c>
      <c r="J31" s="146"/>
      <c r="K31" s="139"/>
      <c r="L31" s="147"/>
      <c r="O31" s="300"/>
    </row>
    <row r="32" spans="1:15" s="3" customFormat="1" hidden="1" x14ac:dyDescent="0.2">
      <c r="A32" s="66">
        <v>22</v>
      </c>
      <c r="B32" s="32" t="s">
        <v>166</v>
      </c>
      <c r="C32" s="6" t="s">
        <v>167</v>
      </c>
      <c r="D32" s="312"/>
      <c r="E32" s="162">
        <f t="shared" si="2"/>
        <v>0</v>
      </c>
      <c r="F32" s="162"/>
      <c r="G32" s="162"/>
      <c r="H32" s="162"/>
      <c r="I32" s="162"/>
      <c r="J32" s="146"/>
      <c r="K32" s="139"/>
      <c r="L32" s="147"/>
    </row>
    <row r="33" spans="1:12" s="3" customFormat="1" ht="25.5" x14ac:dyDescent="0.2">
      <c r="A33" s="66">
        <v>23</v>
      </c>
      <c r="B33" s="23" t="s">
        <v>135</v>
      </c>
      <c r="C33" s="42">
        <v>20</v>
      </c>
      <c r="D33" s="308">
        <f t="shared" ref="D33:I33" si="3">D34+D57+D58+D63+D75</f>
        <v>0</v>
      </c>
      <c r="E33" s="308">
        <f t="shared" si="3"/>
        <v>419</v>
      </c>
      <c r="F33" s="308">
        <f t="shared" si="3"/>
        <v>169</v>
      </c>
      <c r="G33" s="308">
        <f t="shared" si="3"/>
        <v>106</v>
      </c>
      <c r="H33" s="308">
        <f t="shared" si="3"/>
        <v>72</v>
      </c>
      <c r="I33" s="308">
        <f t="shared" si="3"/>
        <v>72</v>
      </c>
      <c r="J33" s="144">
        <v>450</v>
      </c>
      <c r="K33" s="138">
        <v>463</v>
      </c>
      <c r="L33" s="145">
        <v>475</v>
      </c>
    </row>
    <row r="34" spans="1:12" s="3" customFormat="1" x14ac:dyDescent="0.2">
      <c r="A34" s="66">
        <v>24</v>
      </c>
      <c r="B34" s="29" t="s">
        <v>26</v>
      </c>
      <c r="C34" s="8" t="s">
        <v>27</v>
      </c>
      <c r="D34" s="314">
        <f>D35+D39+D42+D43+D46+D52</f>
        <v>0</v>
      </c>
      <c r="E34" s="138">
        <f>E35+E39+E42+E43+E44+E45+E46+E49+E52</f>
        <v>385</v>
      </c>
      <c r="F34" s="138">
        <f>F35+F39+F42+F43+F44+F45+F46+F49+F52</f>
        <v>147</v>
      </c>
      <c r="G34" s="138">
        <f>G35+G39+G42+G43+G44+G45+G46+G49+G52</f>
        <v>94</v>
      </c>
      <c r="H34" s="138">
        <f>H35+H39+H42+H43+H44+H45+H46+H49+H52</f>
        <v>72</v>
      </c>
      <c r="I34" s="138">
        <f>I35+I39+I42+I43+I44+I45+I46+I49+I52</f>
        <v>72</v>
      </c>
      <c r="J34" s="144"/>
      <c r="K34" s="138"/>
      <c r="L34" s="145"/>
    </row>
    <row r="35" spans="1:12" s="3" customFormat="1" x14ac:dyDescent="0.2">
      <c r="A35" s="66">
        <v>25</v>
      </c>
      <c r="B35" s="30" t="s">
        <v>28</v>
      </c>
      <c r="C35" s="8" t="s">
        <v>29</v>
      </c>
      <c r="D35" s="314">
        <f t="shared" ref="D35:I35" si="4">D36</f>
        <v>0</v>
      </c>
      <c r="E35" s="139">
        <f t="shared" si="4"/>
        <v>4</v>
      </c>
      <c r="F35" s="139">
        <f t="shared" si="4"/>
        <v>2</v>
      </c>
      <c r="G35" s="139">
        <f t="shared" si="4"/>
        <v>2</v>
      </c>
      <c r="H35" s="139">
        <f t="shared" si="4"/>
        <v>0</v>
      </c>
      <c r="I35" s="139">
        <f t="shared" si="4"/>
        <v>0</v>
      </c>
      <c r="J35" s="146"/>
      <c r="K35" s="139"/>
      <c r="L35" s="147"/>
    </row>
    <row r="36" spans="1:12" s="3" customFormat="1" x14ac:dyDescent="0.2">
      <c r="A36" s="66">
        <v>26</v>
      </c>
      <c r="B36" s="32" t="s">
        <v>28</v>
      </c>
      <c r="C36" s="6"/>
      <c r="D36" s="312">
        <v>0</v>
      </c>
      <c r="E36" s="139">
        <f>F36+G36+H36+I36</f>
        <v>4</v>
      </c>
      <c r="F36" s="139">
        <v>2</v>
      </c>
      <c r="G36" s="139">
        <v>2</v>
      </c>
      <c r="H36" s="139">
        <v>0</v>
      </c>
      <c r="I36" s="139">
        <v>0</v>
      </c>
      <c r="J36" s="146"/>
      <c r="K36" s="139"/>
      <c r="L36" s="147"/>
    </row>
    <row r="37" spans="1:12" s="3" customFormat="1" hidden="1" x14ac:dyDescent="0.2">
      <c r="A37" s="66">
        <v>27</v>
      </c>
      <c r="B37" s="32" t="s">
        <v>169</v>
      </c>
      <c r="C37" s="6"/>
      <c r="D37" s="312"/>
      <c r="E37" s="139"/>
      <c r="F37" s="139"/>
      <c r="G37" s="139"/>
      <c r="H37" s="139"/>
      <c r="I37" s="139"/>
      <c r="J37" s="146"/>
      <c r="K37" s="139"/>
      <c r="L37" s="147"/>
    </row>
    <row r="38" spans="1:12" s="3" customFormat="1" hidden="1" x14ac:dyDescent="0.2">
      <c r="A38" s="66">
        <v>28</v>
      </c>
      <c r="B38" s="32" t="s">
        <v>168</v>
      </c>
      <c r="C38" s="6"/>
      <c r="D38" s="312"/>
      <c r="E38" s="139"/>
      <c r="F38" s="139"/>
      <c r="G38" s="139"/>
      <c r="H38" s="139"/>
      <c r="I38" s="139"/>
      <c r="J38" s="146"/>
      <c r="K38" s="139"/>
      <c r="L38" s="147"/>
    </row>
    <row r="39" spans="1:12" s="3" customFormat="1" x14ac:dyDescent="0.2">
      <c r="A39" s="66">
        <v>29</v>
      </c>
      <c r="B39" s="30" t="s">
        <v>30</v>
      </c>
      <c r="C39" s="8" t="s">
        <v>31</v>
      </c>
      <c r="D39" s="314">
        <f>D40</f>
        <v>0</v>
      </c>
      <c r="E39" s="138">
        <f>E40+E41</f>
        <v>8</v>
      </c>
      <c r="F39" s="138">
        <f>F40+F41</f>
        <v>3</v>
      </c>
      <c r="G39" s="138">
        <f>G40+G41</f>
        <v>5</v>
      </c>
      <c r="H39" s="138">
        <f>H40+H41</f>
        <v>0</v>
      </c>
      <c r="I39" s="138">
        <f>I40+I41</f>
        <v>0</v>
      </c>
      <c r="J39" s="146"/>
      <c r="K39" s="139"/>
      <c r="L39" s="147"/>
    </row>
    <row r="40" spans="1:12" s="3" customFormat="1" x14ac:dyDescent="0.2">
      <c r="A40" s="66">
        <v>30</v>
      </c>
      <c r="B40" s="32" t="s">
        <v>184</v>
      </c>
      <c r="C40" s="8"/>
      <c r="D40" s="312">
        <v>0</v>
      </c>
      <c r="E40" s="139">
        <f>F40+G40+H40+I40</f>
        <v>8</v>
      </c>
      <c r="F40" s="139">
        <v>3</v>
      </c>
      <c r="G40" s="139">
        <v>5</v>
      </c>
      <c r="H40" s="139">
        <v>0</v>
      </c>
      <c r="I40" s="139">
        <v>0</v>
      </c>
      <c r="J40" s="146"/>
      <c r="K40" s="139"/>
      <c r="L40" s="147"/>
    </row>
    <row r="41" spans="1:12" s="3" customFormat="1" hidden="1" x14ac:dyDescent="0.2">
      <c r="A41" s="66">
        <v>31</v>
      </c>
      <c r="B41" s="32" t="s">
        <v>170</v>
      </c>
      <c r="C41" s="8"/>
      <c r="D41" s="314"/>
      <c r="E41" s="139"/>
      <c r="F41" s="139"/>
      <c r="G41" s="139"/>
      <c r="H41" s="139"/>
      <c r="I41" s="139"/>
      <c r="J41" s="146"/>
      <c r="K41" s="139"/>
      <c r="L41" s="147"/>
    </row>
    <row r="42" spans="1:12" s="3" customFormat="1" x14ac:dyDescent="0.2">
      <c r="A42" s="66">
        <v>32</v>
      </c>
      <c r="B42" s="32" t="s">
        <v>32</v>
      </c>
      <c r="C42" s="6" t="s">
        <v>33</v>
      </c>
      <c r="D42" s="312">
        <v>0</v>
      </c>
      <c r="E42" s="139">
        <f>F42+G42+H42+I42</f>
        <v>300</v>
      </c>
      <c r="F42" s="139">
        <v>120</v>
      </c>
      <c r="G42" s="139">
        <v>60</v>
      </c>
      <c r="H42" s="139">
        <v>60</v>
      </c>
      <c r="I42" s="139">
        <v>60</v>
      </c>
      <c r="J42" s="146"/>
      <c r="K42" s="139"/>
      <c r="L42" s="147"/>
    </row>
    <row r="43" spans="1:12" s="3" customFormat="1" x14ac:dyDescent="0.2">
      <c r="A43" s="66">
        <v>33</v>
      </c>
      <c r="B43" s="32" t="s">
        <v>34</v>
      </c>
      <c r="C43" s="6" t="s">
        <v>35</v>
      </c>
      <c r="D43" s="312">
        <v>0</v>
      </c>
      <c r="E43" s="139">
        <f>F43+G43+H43+I43</f>
        <v>40</v>
      </c>
      <c r="F43" s="139">
        <v>12</v>
      </c>
      <c r="G43" s="139">
        <v>10</v>
      </c>
      <c r="H43" s="139">
        <v>9</v>
      </c>
      <c r="I43" s="139">
        <v>9</v>
      </c>
      <c r="J43" s="146"/>
      <c r="K43" s="139"/>
      <c r="L43" s="147"/>
    </row>
    <row r="44" spans="1:12" s="3" customFormat="1" hidden="1" x14ac:dyDescent="0.2">
      <c r="A44" s="66">
        <v>34</v>
      </c>
      <c r="B44" s="32" t="s">
        <v>36</v>
      </c>
      <c r="C44" s="6" t="s">
        <v>37</v>
      </c>
      <c r="D44" s="312"/>
      <c r="E44" s="139">
        <f>F44+G44+H44+I44</f>
        <v>0</v>
      </c>
      <c r="F44" s="139">
        <v>0</v>
      </c>
      <c r="G44" s="139">
        <v>0</v>
      </c>
      <c r="H44" s="139">
        <v>0</v>
      </c>
      <c r="I44" s="139">
        <v>0</v>
      </c>
      <c r="J44" s="146"/>
      <c r="K44" s="139"/>
      <c r="L44" s="147"/>
    </row>
    <row r="45" spans="1:12" s="3" customFormat="1" hidden="1" x14ac:dyDescent="0.2">
      <c r="A45" s="66">
        <v>35</v>
      </c>
      <c r="B45" s="32" t="s">
        <v>38</v>
      </c>
      <c r="C45" s="6" t="s">
        <v>39</v>
      </c>
      <c r="D45" s="312"/>
      <c r="E45" s="139">
        <f>F45+G45+H45+I45</f>
        <v>0</v>
      </c>
      <c r="F45" s="139"/>
      <c r="G45" s="139"/>
      <c r="H45" s="139"/>
      <c r="I45" s="139"/>
      <c r="J45" s="146"/>
      <c r="K45" s="139"/>
      <c r="L45" s="147"/>
    </row>
    <row r="46" spans="1:12" s="3" customFormat="1" x14ac:dyDescent="0.2">
      <c r="A46" s="66">
        <v>36</v>
      </c>
      <c r="B46" s="32" t="s">
        <v>40</v>
      </c>
      <c r="C46" s="6" t="s">
        <v>41</v>
      </c>
      <c r="D46" s="312">
        <v>0</v>
      </c>
      <c r="E46" s="139">
        <f>E47+E48</f>
        <v>4</v>
      </c>
      <c r="F46" s="139">
        <f>F47</f>
        <v>1</v>
      </c>
      <c r="G46" s="139">
        <f>G47</f>
        <v>1</v>
      </c>
      <c r="H46" s="139">
        <f>H47</f>
        <v>1</v>
      </c>
      <c r="I46" s="139">
        <f>I47+I48</f>
        <v>1</v>
      </c>
      <c r="J46" s="146"/>
      <c r="K46" s="139"/>
      <c r="L46" s="147"/>
    </row>
    <row r="47" spans="1:12" s="3" customFormat="1" x14ac:dyDescent="0.2">
      <c r="A47" s="66">
        <v>37</v>
      </c>
      <c r="B47" s="32" t="s">
        <v>40</v>
      </c>
      <c r="C47" s="6"/>
      <c r="D47" s="312">
        <v>0</v>
      </c>
      <c r="E47" s="139">
        <f>F47+G47+H47+I47</f>
        <v>4</v>
      </c>
      <c r="F47" s="139">
        <v>1</v>
      </c>
      <c r="G47" s="139">
        <v>1</v>
      </c>
      <c r="H47" s="139">
        <v>1</v>
      </c>
      <c r="I47" s="139">
        <v>1</v>
      </c>
      <c r="J47" s="146"/>
      <c r="K47" s="139"/>
      <c r="L47" s="147"/>
    </row>
    <row r="48" spans="1:12" s="3" customFormat="1" hidden="1" x14ac:dyDescent="0.2">
      <c r="A48" s="66">
        <v>38</v>
      </c>
      <c r="B48" s="32" t="s">
        <v>139</v>
      </c>
      <c r="C48" s="6"/>
      <c r="D48" s="312"/>
      <c r="E48" s="139"/>
      <c r="F48" s="139"/>
      <c r="G48" s="139"/>
      <c r="H48" s="139"/>
      <c r="I48" s="139"/>
      <c r="J48" s="146"/>
      <c r="K48" s="139"/>
      <c r="L48" s="147"/>
    </row>
    <row r="49" spans="1:17" s="3" customFormat="1" x14ac:dyDescent="0.2">
      <c r="A49" s="66">
        <v>39</v>
      </c>
      <c r="B49" s="26" t="s">
        <v>42</v>
      </c>
      <c r="C49" s="8" t="s">
        <v>43</v>
      </c>
      <c r="D49" s="314">
        <v>0</v>
      </c>
      <c r="E49" s="139">
        <f>E50+E51</f>
        <v>0</v>
      </c>
      <c r="F49" s="139">
        <f>F50+F51</f>
        <v>0</v>
      </c>
      <c r="G49" s="139">
        <f>G50+G51</f>
        <v>0</v>
      </c>
      <c r="H49" s="139">
        <f>H50+H51</f>
        <v>0</v>
      </c>
      <c r="I49" s="139">
        <f>I50+I51</f>
        <v>0</v>
      </c>
      <c r="J49" s="146"/>
      <c r="K49" s="139"/>
      <c r="L49" s="147"/>
    </row>
    <row r="50" spans="1:17" s="703" customFormat="1" hidden="1" x14ac:dyDescent="0.2">
      <c r="A50" s="697">
        <v>40</v>
      </c>
      <c r="B50" s="877" t="s">
        <v>42</v>
      </c>
      <c r="C50" s="698"/>
      <c r="D50" s="699">
        <v>0</v>
      </c>
      <c r="E50" s="700"/>
      <c r="F50" s="700"/>
      <c r="G50" s="700"/>
      <c r="H50" s="700"/>
      <c r="I50" s="700"/>
      <c r="J50" s="701"/>
      <c r="K50" s="700"/>
      <c r="L50" s="702"/>
    </row>
    <row r="51" spans="1:17" s="3" customFormat="1" hidden="1" x14ac:dyDescent="0.2">
      <c r="A51" s="66">
        <v>41</v>
      </c>
      <c r="B51" s="34" t="s">
        <v>160</v>
      </c>
      <c r="C51" s="6"/>
      <c r="D51" s="312">
        <v>0</v>
      </c>
      <c r="E51" s="139"/>
      <c r="F51" s="139"/>
      <c r="G51" s="139"/>
      <c r="H51" s="139"/>
      <c r="I51" s="139"/>
      <c r="J51" s="146"/>
      <c r="K51" s="139"/>
      <c r="L51" s="147"/>
    </row>
    <row r="52" spans="1:17" s="3" customFormat="1" x14ac:dyDescent="0.2">
      <c r="A52" s="66">
        <v>42</v>
      </c>
      <c r="B52" s="30" t="s">
        <v>44</v>
      </c>
      <c r="C52" s="8" t="s">
        <v>45</v>
      </c>
      <c r="D52" s="314">
        <f t="shared" ref="D52:I52" si="5">D53+D54+D55</f>
        <v>0</v>
      </c>
      <c r="E52" s="138">
        <f t="shared" si="5"/>
        <v>29</v>
      </c>
      <c r="F52" s="138">
        <f t="shared" si="5"/>
        <v>9</v>
      </c>
      <c r="G52" s="138">
        <f t="shared" si="5"/>
        <v>16</v>
      </c>
      <c r="H52" s="138">
        <f t="shared" si="5"/>
        <v>2</v>
      </c>
      <c r="I52" s="138">
        <f t="shared" si="5"/>
        <v>2</v>
      </c>
      <c r="J52" s="146"/>
      <c r="K52" s="139"/>
      <c r="L52" s="147"/>
    </row>
    <row r="53" spans="1:17" s="3" customFormat="1" x14ac:dyDescent="0.2">
      <c r="A53" s="66">
        <v>43</v>
      </c>
      <c r="B53" s="32" t="s">
        <v>157</v>
      </c>
      <c r="C53" s="6"/>
      <c r="D53" s="312">
        <v>0</v>
      </c>
      <c r="E53" s="139">
        <f>F53+G53+H53+I53</f>
        <v>12</v>
      </c>
      <c r="F53" s="139">
        <v>4</v>
      </c>
      <c r="G53" s="139">
        <v>4</v>
      </c>
      <c r="H53" s="139">
        <v>2</v>
      </c>
      <c r="I53" s="139">
        <v>2</v>
      </c>
      <c r="J53" s="146"/>
      <c r="K53" s="139"/>
      <c r="L53" s="147"/>
    </row>
    <row r="54" spans="1:17" s="906" customFormat="1" x14ac:dyDescent="0.2">
      <c r="A54" s="907">
        <v>44</v>
      </c>
      <c r="B54" s="899" t="s">
        <v>158</v>
      </c>
      <c r="C54" s="900"/>
      <c r="D54" s="901">
        <v>0</v>
      </c>
      <c r="E54" s="902">
        <f>F54+G54+H54+I54</f>
        <v>17</v>
      </c>
      <c r="F54" s="902">
        <v>5</v>
      </c>
      <c r="G54" s="902">
        <v>12</v>
      </c>
      <c r="H54" s="902">
        <v>0</v>
      </c>
      <c r="I54" s="902">
        <v>0</v>
      </c>
      <c r="J54" s="903"/>
      <c r="K54" s="902"/>
      <c r="L54" s="908"/>
    </row>
    <row r="55" spans="1:17" s="3" customFormat="1" hidden="1" x14ac:dyDescent="0.2">
      <c r="A55" s="66">
        <v>45</v>
      </c>
      <c r="B55" s="32" t="s">
        <v>226</v>
      </c>
      <c r="C55" s="6"/>
      <c r="D55" s="312">
        <v>0</v>
      </c>
      <c r="E55" s="139">
        <f>F55+G55+H55+I55</f>
        <v>0</v>
      </c>
      <c r="F55" s="139">
        <v>0</v>
      </c>
      <c r="G55" s="139">
        <v>0</v>
      </c>
      <c r="H55" s="139">
        <v>0</v>
      </c>
      <c r="I55" s="139">
        <v>0</v>
      </c>
      <c r="J55" s="144"/>
      <c r="K55" s="138"/>
      <c r="L55" s="145"/>
    </row>
    <row r="56" spans="1:17" s="3" customFormat="1" hidden="1" x14ac:dyDescent="0.2">
      <c r="A56" s="66">
        <v>46</v>
      </c>
      <c r="B56" s="30" t="s">
        <v>46</v>
      </c>
      <c r="C56" s="4" t="s">
        <v>47</v>
      </c>
      <c r="D56" s="314">
        <v>0</v>
      </c>
      <c r="E56" s="138"/>
      <c r="F56" s="138"/>
      <c r="G56" s="138"/>
      <c r="H56" s="138"/>
      <c r="I56" s="138"/>
      <c r="J56" s="144"/>
      <c r="K56" s="138"/>
      <c r="L56" s="145"/>
      <c r="Q56" s="32"/>
    </row>
    <row r="57" spans="1:17" s="3" customFormat="1" hidden="1" x14ac:dyDescent="0.2">
      <c r="A57" s="66">
        <v>47</v>
      </c>
      <c r="B57" s="34" t="s">
        <v>50</v>
      </c>
      <c r="C57" s="8" t="s">
        <v>51</v>
      </c>
      <c r="D57" s="314">
        <v>0</v>
      </c>
      <c r="E57" s="138">
        <v>0</v>
      </c>
      <c r="F57" s="138"/>
      <c r="G57" s="138"/>
      <c r="H57" s="138"/>
      <c r="I57" s="138"/>
      <c r="J57" s="144"/>
      <c r="K57" s="138"/>
      <c r="L57" s="145"/>
    </row>
    <row r="58" spans="1:17" s="3" customFormat="1" x14ac:dyDescent="0.2">
      <c r="A58" s="66">
        <v>48</v>
      </c>
      <c r="B58" s="30" t="s">
        <v>52</v>
      </c>
      <c r="C58" s="8" t="s">
        <v>53</v>
      </c>
      <c r="D58" s="314">
        <f>D60+D61+D62</f>
        <v>0</v>
      </c>
      <c r="E58" s="138">
        <f>E59+E60+E61+E62</f>
        <v>17</v>
      </c>
      <c r="F58" s="138">
        <f>F59+F60+F61+F62</f>
        <v>5</v>
      </c>
      <c r="G58" s="138">
        <f>G59+G60+G61</f>
        <v>12</v>
      </c>
      <c r="H58" s="138">
        <f>H59+H60+H61</f>
        <v>0</v>
      </c>
      <c r="I58" s="138">
        <f>I59+I60+I61+I62</f>
        <v>0</v>
      </c>
      <c r="J58" s="144"/>
      <c r="K58" s="138"/>
      <c r="L58" s="145"/>
    </row>
    <row r="59" spans="1:17" s="3" customFormat="1" hidden="1" x14ac:dyDescent="0.2">
      <c r="A59" s="66">
        <v>49</v>
      </c>
      <c r="B59" s="32" t="s">
        <v>54</v>
      </c>
      <c r="C59" s="6" t="s">
        <v>55</v>
      </c>
      <c r="D59" s="312">
        <v>0</v>
      </c>
      <c r="E59" s="139">
        <f>F59+G59+H59+I59</f>
        <v>0</v>
      </c>
      <c r="F59" s="139">
        <v>0</v>
      </c>
      <c r="G59" s="139">
        <v>0</v>
      </c>
      <c r="H59" s="139">
        <v>0</v>
      </c>
      <c r="I59" s="139">
        <v>0</v>
      </c>
      <c r="J59" s="146"/>
      <c r="K59" s="139"/>
      <c r="L59" s="147"/>
    </row>
    <row r="60" spans="1:17" s="906" customFormat="1" x14ac:dyDescent="0.2">
      <c r="A60" s="907">
        <v>50</v>
      </c>
      <c r="B60" s="899" t="s">
        <v>56</v>
      </c>
      <c r="C60" s="900" t="s">
        <v>57</v>
      </c>
      <c r="D60" s="901">
        <v>0</v>
      </c>
      <c r="E60" s="902">
        <f>F60+G60+H60+I60</f>
        <v>9</v>
      </c>
      <c r="F60" s="902">
        <v>3</v>
      </c>
      <c r="G60" s="902">
        <v>6</v>
      </c>
      <c r="H60" s="902">
        <v>0</v>
      </c>
      <c r="I60" s="902">
        <v>0</v>
      </c>
      <c r="J60" s="903"/>
      <c r="K60" s="902"/>
      <c r="L60" s="908"/>
    </row>
    <row r="61" spans="1:17" s="3" customFormat="1" x14ac:dyDescent="0.2">
      <c r="A61" s="66">
        <v>51</v>
      </c>
      <c r="B61" s="32" t="s">
        <v>58</v>
      </c>
      <c r="C61" s="6" t="s">
        <v>59</v>
      </c>
      <c r="D61" s="312">
        <v>0</v>
      </c>
      <c r="E61" s="139">
        <f>F61+G61+H61+I61</f>
        <v>8</v>
      </c>
      <c r="F61" s="139">
        <v>2</v>
      </c>
      <c r="G61" s="139">
        <v>6</v>
      </c>
      <c r="H61" s="139">
        <v>0</v>
      </c>
      <c r="I61" s="139">
        <v>0</v>
      </c>
      <c r="J61" s="146"/>
      <c r="K61" s="139"/>
      <c r="L61" s="147"/>
    </row>
    <row r="62" spans="1:17" s="3" customFormat="1" hidden="1" x14ac:dyDescent="0.2">
      <c r="A62" s="66">
        <v>52</v>
      </c>
      <c r="B62" s="32" t="s">
        <v>227</v>
      </c>
      <c r="C62" s="127" t="s">
        <v>59</v>
      </c>
      <c r="D62" s="312">
        <v>0</v>
      </c>
      <c r="E62" s="139">
        <f>F62+G62+H62+I62</f>
        <v>0</v>
      </c>
      <c r="F62" s="139">
        <v>0</v>
      </c>
      <c r="G62" s="139">
        <v>0</v>
      </c>
      <c r="H62" s="139">
        <v>0</v>
      </c>
      <c r="I62" s="139">
        <v>0</v>
      </c>
      <c r="J62" s="146"/>
      <c r="K62" s="139"/>
      <c r="L62" s="147"/>
    </row>
    <row r="63" spans="1:17" s="3" customFormat="1" x14ac:dyDescent="0.2">
      <c r="A63" s="66">
        <v>53</v>
      </c>
      <c r="B63" s="35" t="s">
        <v>159</v>
      </c>
      <c r="C63" s="8" t="s">
        <v>61</v>
      </c>
      <c r="D63" s="314">
        <f>D64+D66+D67+D65</f>
        <v>0</v>
      </c>
      <c r="E63" s="138">
        <f>E64+E65+E66+E67</f>
        <v>17</v>
      </c>
      <c r="F63" s="138">
        <f>F64+F65+F66+F67</f>
        <v>17</v>
      </c>
      <c r="G63" s="138">
        <f>G64+G65+G66</f>
        <v>0</v>
      </c>
      <c r="H63" s="138">
        <f>H64+H65+H66</f>
        <v>0</v>
      </c>
      <c r="I63" s="138">
        <f>I64+I65+I66+I67</f>
        <v>0</v>
      </c>
      <c r="J63" s="144"/>
      <c r="K63" s="138"/>
      <c r="L63" s="145"/>
    </row>
    <row r="64" spans="1:17" s="906" customFormat="1" x14ac:dyDescent="0.2">
      <c r="A64" s="907">
        <v>54</v>
      </c>
      <c r="B64" s="899" t="s">
        <v>62</v>
      </c>
      <c r="C64" s="900" t="s">
        <v>63</v>
      </c>
      <c r="D64" s="901">
        <v>0</v>
      </c>
      <c r="E64" s="902">
        <f>F64+G64+H64+I64</f>
        <v>0</v>
      </c>
      <c r="F64" s="902">
        <v>2</v>
      </c>
      <c r="G64" s="902">
        <f>0-2</f>
        <v>-2</v>
      </c>
      <c r="H64" s="902">
        <v>0</v>
      </c>
      <c r="I64" s="902">
        <v>0</v>
      </c>
      <c r="J64" s="949"/>
      <c r="K64" s="944"/>
      <c r="L64" s="950"/>
    </row>
    <row r="65" spans="1:12" s="3" customFormat="1" x14ac:dyDescent="0.2">
      <c r="A65" s="66">
        <v>55</v>
      </c>
      <c r="B65" s="32" t="s">
        <v>64</v>
      </c>
      <c r="C65" s="6" t="s">
        <v>65</v>
      </c>
      <c r="D65" s="312">
        <v>0</v>
      </c>
      <c r="E65" s="139">
        <f>F65+G65+H65+I65</f>
        <v>17</v>
      </c>
      <c r="F65" s="139">
        <v>10</v>
      </c>
      <c r="G65" s="139">
        <v>7</v>
      </c>
      <c r="H65" s="139">
        <v>0</v>
      </c>
      <c r="I65" s="139">
        <v>0</v>
      </c>
      <c r="J65" s="146"/>
      <c r="K65" s="139"/>
      <c r="L65" s="147"/>
    </row>
    <row r="66" spans="1:12" s="906" customFormat="1" x14ac:dyDescent="0.2">
      <c r="A66" s="907">
        <v>56</v>
      </c>
      <c r="B66" s="956" t="s">
        <v>66</v>
      </c>
      <c r="C66" s="957" t="s">
        <v>67</v>
      </c>
      <c r="D66" s="958">
        <v>0</v>
      </c>
      <c r="E66" s="959">
        <f>F66+G66+H66+I66</f>
        <v>0</v>
      </c>
      <c r="F66" s="959">
        <v>5</v>
      </c>
      <c r="G66" s="959">
        <f>8-13</f>
        <v>-5</v>
      </c>
      <c r="H66" s="959">
        <v>0</v>
      </c>
      <c r="I66" s="959">
        <v>0</v>
      </c>
      <c r="J66" s="960"/>
      <c r="K66" s="959"/>
      <c r="L66" s="961"/>
    </row>
    <row r="67" spans="1:12" s="3" customFormat="1" ht="13.5" hidden="1" thickBot="1" x14ac:dyDescent="0.25">
      <c r="A67" s="82">
        <v>57</v>
      </c>
      <c r="B67" s="909" t="s">
        <v>228</v>
      </c>
      <c r="C67" s="910" t="s">
        <v>67</v>
      </c>
      <c r="D67" s="911">
        <v>0</v>
      </c>
      <c r="E67" s="912">
        <f>F67+G67+H67+I67</f>
        <v>0</v>
      </c>
      <c r="F67" s="913"/>
      <c r="G67" s="913"/>
      <c r="H67" s="913"/>
      <c r="I67" s="913"/>
      <c r="J67" s="914"/>
      <c r="K67" s="913"/>
      <c r="L67" s="915"/>
    </row>
    <row r="68" spans="1:12" s="3" customFormat="1" hidden="1" x14ac:dyDescent="0.2">
      <c r="A68" s="66">
        <v>58</v>
      </c>
      <c r="B68" s="262" t="s">
        <v>68</v>
      </c>
      <c r="C68" s="78" t="s">
        <v>69</v>
      </c>
      <c r="D68" s="657" t="s">
        <v>229</v>
      </c>
      <c r="E68" s="180">
        <f>E69+E70</f>
        <v>0</v>
      </c>
      <c r="F68" s="180">
        <f>F69+F70</f>
        <v>0</v>
      </c>
      <c r="G68" s="180">
        <f>G69+G70</f>
        <v>0</v>
      </c>
      <c r="H68" s="180">
        <f>H69+H70</f>
        <v>0</v>
      </c>
      <c r="I68" s="180">
        <f>I69+I70</f>
        <v>0</v>
      </c>
      <c r="J68" s="263"/>
      <c r="K68" s="180"/>
      <c r="L68" s="264"/>
    </row>
    <row r="69" spans="1:12" s="3" customFormat="1" hidden="1" x14ac:dyDescent="0.2">
      <c r="A69" s="66">
        <v>59</v>
      </c>
      <c r="B69" s="32" t="s">
        <v>70</v>
      </c>
      <c r="C69" s="6" t="s">
        <v>71</v>
      </c>
      <c r="D69" s="243" t="s">
        <v>229</v>
      </c>
      <c r="E69" s="139"/>
      <c r="F69" s="139"/>
      <c r="G69" s="139"/>
      <c r="H69" s="139"/>
      <c r="I69" s="139"/>
      <c r="J69" s="146"/>
      <c r="K69" s="139"/>
      <c r="L69" s="147"/>
    </row>
    <row r="70" spans="1:12" s="3" customFormat="1" hidden="1" x14ac:dyDescent="0.2">
      <c r="A70" s="66">
        <v>60</v>
      </c>
      <c r="B70" s="32" t="s">
        <v>72</v>
      </c>
      <c r="C70" s="6" t="s">
        <v>73</v>
      </c>
      <c r="D70" s="243" t="s">
        <v>229</v>
      </c>
      <c r="E70" s="139"/>
      <c r="F70" s="139"/>
      <c r="G70" s="139"/>
      <c r="H70" s="139"/>
      <c r="I70" s="139"/>
      <c r="J70" s="146"/>
      <c r="K70" s="139"/>
      <c r="L70" s="147"/>
    </row>
    <row r="71" spans="1:12" s="3" customFormat="1" hidden="1" x14ac:dyDescent="0.2">
      <c r="A71" s="66">
        <v>61</v>
      </c>
      <c r="B71" s="30" t="s">
        <v>74</v>
      </c>
      <c r="C71" s="8" t="s">
        <v>75</v>
      </c>
      <c r="D71" s="406" t="s">
        <v>229</v>
      </c>
      <c r="E71" s="138"/>
      <c r="F71" s="138"/>
      <c r="G71" s="138"/>
      <c r="H71" s="138"/>
      <c r="I71" s="138"/>
      <c r="J71" s="144"/>
      <c r="K71" s="138"/>
      <c r="L71" s="145"/>
    </row>
    <row r="72" spans="1:12" s="3" customFormat="1" hidden="1" x14ac:dyDescent="0.2">
      <c r="A72" s="66">
        <v>62</v>
      </c>
      <c r="B72" s="30" t="s">
        <v>76</v>
      </c>
      <c r="C72" s="8" t="s">
        <v>77</v>
      </c>
      <c r="D72" s="406" t="s">
        <v>229</v>
      </c>
      <c r="E72" s="138"/>
      <c r="F72" s="138"/>
      <c r="G72" s="138"/>
      <c r="H72" s="138"/>
      <c r="I72" s="138"/>
      <c r="J72" s="144"/>
      <c r="K72" s="138"/>
      <c r="L72" s="145"/>
    </row>
    <row r="73" spans="1:12" s="3" customFormat="1" hidden="1" x14ac:dyDescent="0.2">
      <c r="A73" s="66">
        <v>63</v>
      </c>
      <c r="B73" s="30" t="s">
        <v>78</v>
      </c>
      <c r="C73" s="8" t="s">
        <v>79</v>
      </c>
      <c r="D73" s="406" t="s">
        <v>229</v>
      </c>
      <c r="E73" s="138">
        <v>0</v>
      </c>
      <c r="F73" s="138">
        <v>0</v>
      </c>
      <c r="G73" s="138">
        <v>0</v>
      </c>
      <c r="H73" s="138">
        <v>0</v>
      </c>
      <c r="I73" s="138">
        <v>0</v>
      </c>
      <c r="J73" s="144"/>
      <c r="K73" s="138"/>
      <c r="L73" s="145"/>
    </row>
    <row r="74" spans="1:12" s="3" customFormat="1" hidden="1" x14ac:dyDescent="0.2">
      <c r="A74" s="66">
        <v>64</v>
      </c>
      <c r="B74" s="376" t="s">
        <v>133</v>
      </c>
      <c r="C74" s="377" t="s">
        <v>80</v>
      </c>
      <c r="D74" s="658" t="s">
        <v>229</v>
      </c>
      <c r="E74" s="379"/>
      <c r="F74" s="379"/>
      <c r="G74" s="379"/>
      <c r="H74" s="379"/>
      <c r="I74" s="379"/>
      <c r="J74" s="380"/>
      <c r="K74" s="379"/>
      <c r="L74" s="381"/>
    </row>
    <row r="75" spans="1:12" s="3" customFormat="1" hidden="1" x14ac:dyDescent="0.2">
      <c r="A75" s="66">
        <v>65</v>
      </c>
      <c r="B75" s="30" t="s">
        <v>264</v>
      </c>
      <c r="C75" s="480" t="s">
        <v>82</v>
      </c>
      <c r="D75" s="314">
        <f t="shared" ref="D75:I75" si="6">D76+D77</f>
        <v>0</v>
      </c>
      <c r="E75" s="314">
        <f t="shared" si="6"/>
        <v>0</v>
      </c>
      <c r="F75" s="314">
        <f t="shared" si="6"/>
        <v>0</v>
      </c>
      <c r="G75" s="314">
        <f t="shared" si="6"/>
        <v>0</v>
      </c>
      <c r="H75" s="314">
        <f t="shared" si="6"/>
        <v>0</v>
      </c>
      <c r="I75" s="314">
        <f t="shared" si="6"/>
        <v>0</v>
      </c>
      <c r="J75" s="144"/>
      <c r="K75" s="138"/>
      <c r="L75" s="145"/>
    </row>
    <row r="76" spans="1:12" s="3" customFormat="1" hidden="1" x14ac:dyDescent="0.2">
      <c r="A76" s="66">
        <v>66</v>
      </c>
      <c r="B76" s="32" t="s">
        <v>265</v>
      </c>
      <c r="C76" s="127" t="s">
        <v>266</v>
      </c>
      <c r="D76" s="744">
        <v>0</v>
      </c>
      <c r="E76" s="611">
        <f>F76+G76+H76+I76</f>
        <v>0</v>
      </c>
      <c r="F76" s="611"/>
      <c r="G76" s="611"/>
      <c r="H76" s="611"/>
      <c r="I76" s="611"/>
      <c r="J76" s="478"/>
      <c r="K76" s="199"/>
      <c r="L76" s="201"/>
    </row>
    <row r="77" spans="1:12" s="3" customFormat="1" hidden="1" x14ac:dyDescent="0.2">
      <c r="A77" s="66">
        <v>67</v>
      </c>
      <c r="B77" s="320" t="s">
        <v>190</v>
      </c>
      <c r="C77" s="134" t="s">
        <v>83</v>
      </c>
      <c r="D77" s="628">
        <f t="shared" ref="D77:I77" si="7">D85</f>
        <v>0</v>
      </c>
      <c r="E77" s="628">
        <f t="shared" si="7"/>
        <v>0</v>
      </c>
      <c r="F77" s="628">
        <f t="shared" si="7"/>
        <v>0</v>
      </c>
      <c r="G77" s="628">
        <f t="shared" si="7"/>
        <v>0</v>
      </c>
      <c r="H77" s="628">
        <f t="shared" si="7"/>
        <v>0</v>
      </c>
      <c r="I77" s="628">
        <f t="shared" si="7"/>
        <v>0</v>
      </c>
      <c r="J77" s="382"/>
      <c r="K77" s="322"/>
      <c r="L77" s="383"/>
    </row>
    <row r="78" spans="1:12" s="3" customFormat="1" hidden="1" x14ac:dyDescent="0.2">
      <c r="A78" s="66">
        <v>68</v>
      </c>
      <c r="B78" s="32" t="s">
        <v>140</v>
      </c>
      <c r="C78" s="6"/>
      <c r="D78" s="312"/>
      <c r="E78" s="139"/>
      <c r="F78" s="139"/>
      <c r="G78" s="139"/>
      <c r="H78" s="139"/>
      <c r="I78" s="139"/>
      <c r="J78" s="146"/>
      <c r="K78" s="139"/>
      <c r="L78" s="147"/>
    </row>
    <row r="79" spans="1:12" s="3" customFormat="1" hidden="1" x14ac:dyDescent="0.2">
      <c r="A79" s="66">
        <v>69</v>
      </c>
      <c r="B79" s="32" t="s">
        <v>188</v>
      </c>
      <c r="C79" s="6"/>
      <c r="D79" s="312"/>
      <c r="E79" s="139"/>
      <c r="F79" s="139"/>
      <c r="G79" s="139"/>
      <c r="H79" s="139"/>
      <c r="I79" s="139"/>
      <c r="J79" s="146"/>
      <c r="K79" s="139"/>
      <c r="L79" s="147"/>
    </row>
    <row r="80" spans="1:12" s="3" customFormat="1" hidden="1" x14ac:dyDescent="0.2">
      <c r="A80" s="66">
        <v>70</v>
      </c>
      <c r="B80" s="32" t="s">
        <v>156</v>
      </c>
      <c r="C80" s="6"/>
      <c r="D80" s="312"/>
      <c r="E80" s="139">
        <v>0</v>
      </c>
      <c r="F80" s="139">
        <v>0</v>
      </c>
      <c r="G80" s="139">
        <v>0</v>
      </c>
      <c r="H80" s="139">
        <v>0</v>
      </c>
      <c r="I80" s="139">
        <v>0</v>
      </c>
      <c r="J80" s="146"/>
      <c r="K80" s="139"/>
      <c r="L80" s="147"/>
    </row>
    <row r="81" spans="1:12" s="3" customFormat="1" hidden="1" x14ac:dyDescent="0.2">
      <c r="A81" s="66">
        <v>71</v>
      </c>
      <c r="B81" s="32" t="s">
        <v>189</v>
      </c>
      <c r="C81" s="6"/>
      <c r="D81" s="312"/>
      <c r="E81" s="139"/>
      <c r="F81" s="139"/>
      <c r="G81" s="139"/>
      <c r="H81" s="139"/>
      <c r="I81" s="139"/>
      <c r="J81" s="146"/>
      <c r="K81" s="139"/>
      <c r="L81" s="147"/>
    </row>
    <row r="82" spans="1:12" s="3" customFormat="1" hidden="1" x14ac:dyDescent="0.2">
      <c r="A82" s="66">
        <v>72</v>
      </c>
      <c r="B82" s="32" t="s">
        <v>201</v>
      </c>
      <c r="C82" s="6"/>
      <c r="D82" s="312"/>
      <c r="E82" s="139"/>
      <c r="F82" s="139"/>
      <c r="G82" s="139"/>
      <c r="H82" s="139"/>
      <c r="I82" s="139"/>
      <c r="J82" s="146"/>
      <c r="K82" s="139"/>
      <c r="L82" s="147"/>
    </row>
    <row r="83" spans="1:12" s="3" customFormat="1" hidden="1" x14ac:dyDescent="0.2">
      <c r="A83" s="66">
        <v>73</v>
      </c>
      <c r="B83" s="283" t="s">
        <v>236</v>
      </c>
      <c r="C83" s="6"/>
      <c r="D83" s="312"/>
      <c r="E83" s="139"/>
      <c r="F83" s="139"/>
      <c r="G83" s="139"/>
      <c r="H83" s="139"/>
      <c r="I83" s="139"/>
      <c r="J83" s="146"/>
      <c r="K83" s="139"/>
      <c r="L83" s="147"/>
    </row>
    <row r="84" spans="1:12" s="3" customFormat="1" hidden="1" x14ac:dyDescent="0.2">
      <c r="A84" s="66">
        <v>74</v>
      </c>
      <c r="B84" s="283" t="s">
        <v>239</v>
      </c>
      <c r="C84" s="6"/>
      <c r="D84" s="312"/>
      <c r="E84" s="139"/>
      <c r="F84" s="139"/>
      <c r="G84" s="139"/>
      <c r="H84" s="139"/>
      <c r="I84" s="139"/>
      <c r="J84" s="146"/>
      <c r="K84" s="139"/>
      <c r="L84" s="147"/>
    </row>
    <row r="85" spans="1:12" s="3" customFormat="1" ht="13.5" hidden="1" thickBot="1" x14ac:dyDescent="0.25">
      <c r="A85" s="66">
        <v>75</v>
      </c>
      <c r="B85" s="283" t="s">
        <v>281</v>
      </c>
      <c r="C85" s="68"/>
      <c r="D85" s="317">
        <v>0</v>
      </c>
      <c r="E85" s="183">
        <f>F85+G85+H85+I85</f>
        <v>0</v>
      </c>
      <c r="F85" s="183">
        <v>0</v>
      </c>
      <c r="G85" s="183">
        <v>0</v>
      </c>
      <c r="H85" s="183">
        <v>0</v>
      </c>
      <c r="I85" s="183">
        <v>0</v>
      </c>
      <c r="J85" s="213"/>
      <c r="K85" s="183"/>
      <c r="L85" s="384"/>
    </row>
    <row r="86" spans="1:12" s="3" customFormat="1" hidden="1" x14ac:dyDescent="0.2">
      <c r="A86" s="66">
        <v>76</v>
      </c>
      <c r="B86" s="283" t="s">
        <v>281</v>
      </c>
      <c r="C86" s="198"/>
      <c r="D86" s="610"/>
      <c r="E86" s="611"/>
      <c r="F86" s="611"/>
      <c r="G86" s="611"/>
      <c r="H86" s="611"/>
      <c r="I86" s="611"/>
      <c r="J86" s="612"/>
      <c r="K86" s="611"/>
      <c r="L86" s="611"/>
    </row>
    <row r="87" spans="1:12" s="3" customFormat="1" ht="13.35" hidden="1" customHeight="1" x14ac:dyDescent="0.2">
      <c r="A87" s="66">
        <v>77</v>
      </c>
      <c r="B87" s="85" t="s">
        <v>84</v>
      </c>
      <c r="C87" s="78" t="s">
        <v>85</v>
      </c>
      <c r="D87" s="247"/>
      <c r="E87" s="278"/>
      <c r="F87" s="278"/>
      <c r="G87" s="278"/>
      <c r="H87" s="278"/>
      <c r="I87" s="278"/>
      <c r="J87" s="263"/>
      <c r="K87" s="180"/>
      <c r="L87" s="279"/>
    </row>
    <row r="88" spans="1:12" s="3" customFormat="1" ht="38.25" hidden="1" customHeight="1" x14ac:dyDescent="0.2">
      <c r="A88" s="66">
        <v>78</v>
      </c>
      <c r="B88" s="24" t="s">
        <v>136</v>
      </c>
      <c r="C88" s="86" t="s">
        <v>86</v>
      </c>
      <c r="D88" s="248"/>
      <c r="E88" s="152"/>
      <c r="F88" s="152"/>
      <c r="G88" s="152"/>
      <c r="H88" s="152"/>
      <c r="I88" s="152"/>
      <c r="J88" s="144"/>
      <c r="K88" s="138"/>
      <c r="L88" s="174"/>
    </row>
    <row r="89" spans="1:12" s="3" customFormat="1" ht="13.5" hidden="1" thickBot="1" x14ac:dyDescent="0.25">
      <c r="A89" s="66">
        <v>79</v>
      </c>
      <c r="B89" s="77" t="s">
        <v>87</v>
      </c>
      <c r="C89" s="68" t="s">
        <v>88</v>
      </c>
      <c r="D89" s="249"/>
      <c r="E89" s="171"/>
      <c r="F89" s="171"/>
      <c r="G89" s="171"/>
      <c r="H89" s="171"/>
      <c r="I89" s="171"/>
      <c r="J89" s="148"/>
      <c r="K89" s="140"/>
      <c r="L89" s="176"/>
    </row>
    <row r="90" spans="1:12" s="3" customFormat="1" hidden="1" x14ac:dyDescent="0.2">
      <c r="A90" s="66">
        <v>80</v>
      </c>
      <c r="B90" s="79" t="s">
        <v>89</v>
      </c>
      <c r="C90" s="78" t="s">
        <v>90</v>
      </c>
      <c r="D90" s="247"/>
      <c r="E90" s="172"/>
      <c r="F90" s="172"/>
      <c r="G90" s="172"/>
      <c r="H90" s="172"/>
      <c r="I90" s="172"/>
      <c r="J90" s="149"/>
      <c r="K90" s="141"/>
      <c r="L90" s="177"/>
    </row>
    <row r="91" spans="1:12" s="3" customFormat="1" hidden="1" x14ac:dyDescent="0.2">
      <c r="A91" s="66">
        <v>81</v>
      </c>
      <c r="B91" s="30" t="s">
        <v>91</v>
      </c>
      <c r="C91" s="8" t="s">
        <v>92</v>
      </c>
      <c r="D91" s="244"/>
      <c r="E91" s="152">
        <f>E92</f>
        <v>0</v>
      </c>
      <c r="F91" s="152">
        <f>F92</f>
        <v>0</v>
      </c>
      <c r="G91" s="152">
        <f>G92</f>
        <v>0</v>
      </c>
      <c r="H91" s="152">
        <f>H92</f>
        <v>0</v>
      </c>
      <c r="I91" s="152">
        <f>I92</f>
        <v>0</v>
      </c>
      <c r="J91" s="144"/>
      <c r="K91" s="138"/>
      <c r="L91" s="174"/>
    </row>
    <row r="92" spans="1:12" s="3" customFormat="1" hidden="1" x14ac:dyDescent="0.2">
      <c r="A92" s="66">
        <v>82</v>
      </c>
      <c r="B92" s="37" t="s">
        <v>93</v>
      </c>
      <c r="C92" s="8" t="s">
        <v>94</v>
      </c>
      <c r="D92" s="244"/>
      <c r="E92" s="152">
        <f>E93+E105</f>
        <v>0</v>
      </c>
      <c r="F92" s="152">
        <f>F93+F105</f>
        <v>0</v>
      </c>
      <c r="G92" s="152">
        <f>G93+G105</f>
        <v>0</v>
      </c>
      <c r="H92" s="152">
        <f>H93+H105</f>
        <v>0</v>
      </c>
      <c r="I92" s="152">
        <f>I93+I105</f>
        <v>0</v>
      </c>
      <c r="J92" s="144"/>
      <c r="K92" s="138"/>
      <c r="L92" s="174"/>
    </row>
    <row r="93" spans="1:12" s="3" customFormat="1" hidden="1" x14ac:dyDescent="0.2">
      <c r="A93" s="66">
        <v>83</v>
      </c>
      <c r="B93" s="37" t="s">
        <v>95</v>
      </c>
      <c r="C93" s="8" t="s">
        <v>96</v>
      </c>
      <c r="D93" s="244"/>
      <c r="E93" s="152">
        <f>E94+E95+E96+E97+E99+E100</f>
        <v>0</v>
      </c>
      <c r="F93" s="152">
        <f>F94+F95+F96+F97+F99+F100</f>
        <v>0</v>
      </c>
      <c r="G93" s="152">
        <f>G94+G95+G96+G97+G99+G100</f>
        <v>0</v>
      </c>
      <c r="H93" s="152">
        <f>H94+H95+H96+H97+H99+H100</f>
        <v>0</v>
      </c>
      <c r="I93" s="152">
        <f>I94+I95+I96+I97+I99+I100</f>
        <v>0</v>
      </c>
      <c r="J93" s="144"/>
      <c r="K93" s="138"/>
      <c r="L93" s="174"/>
    </row>
    <row r="94" spans="1:12" s="3" customFormat="1" hidden="1" x14ac:dyDescent="0.2">
      <c r="A94" s="66">
        <v>84</v>
      </c>
      <c r="B94" s="38" t="s">
        <v>97</v>
      </c>
      <c r="C94" s="6"/>
      <c r="D94" s="242"/>
      <c r="E94" s="152"/>
      <c r="F94" s="152"/>
      <c r="G94" s="152"/>
      <c r="H94" s="152"/>
      <c r="I94" s="152"/>
      <c r="J94" s="150"/>
      <c r="K94" s="138"/>
      <c r="L94" s="174"/>
    </row>
    <row r="95" spans="1:12" s="3" customFormat="1" hidden="1" x14ac:dyDescent="0.2">
      <c r="A95" s="66">
        <v>85</v>
      </c>
      <c r="B95" s="38" t="s">
        <v>102</v>
      </c>
      <c r="C95" s="6"/>
      <c r="D95" s="242"/>
      <c r="E95" s="152"/>
      <c r="F95" s="152"/>
      <c r="G95" s="152"/>
      <c r="H95" s="152"/>
      <c r="I95" s="152"/>
      <c r="J95" s="150"/>
      <c r="K95" s="138"/>
      <c r="L95" s="174"/>
    </row>
    <row r="96" spans="1:12" s="3" customFormat="1" hidden="1" x14ac:dyDescent="0.2">
      <c r="A96" s="66">
        <v>86</v>
      </c>
      <c r="B96" s="38" t="s">
        <v>98</v>
      </c>
      <c r="C96" s="6"/>
      <c r="D96" s="242"/>
      <c r="E96" s="152"/>
      <c r="F96" s="152"/>
      <c r="G96" s="152"/>
      <c r="H96" s="152"/>
      <c r="I96" s="152"/>
      <c r="J96" s="150"/>
      <c r="K96" s="138"/>
      <c r="L96" s="174"/>
    </row>
    <row r="97" spans="1:12" s="3" customFormat="1" hidden="1" x14ac:dyDescent="0.2">
      <c r="A97" s="66">
        <v>87</v>
      </c>
      <c r="B97" s="93" t="s">
        <v>100</v>
      </c>
      <c r="C97" s="6"/>
      <c r="D97" s="242"/>
      <c r="E97" s="152"/>
      <c r="F97" s="152"/>
      <c r="G97" s="152"/>
      <c r="H97" s="152"/>
      <c r="I97" s="152"/>
      <c r="J97" s="150"/>
      <c r="K97" s="138"/>
      <c r="L97" s="174"/>
    </row>
    <row r="98" spans="1:12" s="3" customFormat="1" hidden="1" x14ac:dyDescent="0.2">
      <c r="A98" s="66">
        <v>88</v>
      </c>
      <c r="B98" s="197" t="s">
        <v>200</v>
      </c>
      <c r="C98" s="6"/>
      <c r="D98" s="242"/>
      <c r="E98" s="152"/>
      <c r="F98" s="152"/>
      <c r="G98" s="152"/>
      <c r="H98" s="152"/>
      <c r="I98" s="152"/>
      <c r="J98" s="150"/>
      <c r="K98" s="138"/>
      <c r="L98" s="174"/>
    </row>
    <row r="99" spans="1:12" s="3" customFormat="1" hidden="1" x14ac:dyDescent="0.2">
      <c r="A99" s="66">
        <v>89</v>
      </c>
      <c r="B99" s="94" t="s">
        <v>99</v>
      </c>
      <c r="C99" s="6"/>
      <c r="D99" s="242"/>
      <c r="E99" s="152"/>
      <c r="F99" s="152"/>
      <c r="G99" s="152"/>
      <c r="H99" s="152"/>
      <c r="I99" s="152"/>
      <c r="J99" s="150"/>
      <c r="K99" s="138"/>
      <c r="L99" s="174"/>
    </row>
    <row r="100" spans="1:12" s="3" customFormat="1" hidden="1" x14ac:dyDescent="0.2">
      <c r="A100" s="66">
        <v>90</v>
      </c>
      <c r="B100" s="95" t="s">
        <v>237</v>
      </c>
      <c r="C100" s="6"/>
      <c r="D100" s="242"/>
      <c r="E100" s="152"/>
      <c r="F100" s="152"/>
      <c r="G100" s="152"/>
      <c r="H100" s="152"/>
      <c r="I100" s="152"/>
      <c r="J100" s="150"/>
      <c r="K100" s="138"/>
      <c r="L100" s="174"/>
    </row>
    <row r="101" spans="1:12" s="3" customFormat="1" hidden="1" x14ac:dyDescent="0.2">
      <c r="A101" s="66">
        <v>91</v>
      </c>
      <c r="B101" s="95" t="s">
        <v>238</v>
      </c>
      <c r="C101" s="6"/>
      <c r="D101" s="242"/>
      <c r="E101" s="152"/>
      <c r="F101" s="152"/>
      <c r="G101" s="152"/>
      <c r="H101" s="152"/>
      <c r="I101" s="152"/>
      <c r="J101" s="144"/>
      <c r="K101" s="138"/>
      <c r="L101" s="174"/>
    </row>
    <row r="102" spans="1:12" s="3" customFormat="1" hidden="1" x14ac:dyDescent="0.2">
      <c r="A102" s="66">
        <v>92</v>
      </c>
      <c r="B102" s="3" t="s">
        <v>269</v>
      </c>
      <c r="C102" s="6"/>
      <c r="D102" s="242"/>
      <c r="E102" s="152"/>
      <c r="F102" s="152"/>
      <c r="G102" s="152"/>
      <c r="H102" s="152"/>
      <c r="I102" s="152"/>
      <c r="J102" s="144"/>
      <c r="K102" s="138"/>
      <c r="L102" s="174"/>
    </row>
    <row r="103" spans="1:12" s="3" customFormat="1" hidden="1" x14ac:dyDescent="0.2">
      <c r="A103" s="66">
        <v>93</v>
      </c>
      <c r="B103" s="95" t="s">
        <v>267</v>
      </c>
      <c r="C103" s="6"/>
      <c r="D103" s="242"/>
      <c r="E103" s="152"/>
      <c r="F103" s="152"/>
      <c r="G103" s="152"/>
      <c r="H103" s="152"/>
      <c r="I103" s="152"/>
      <c r="J103" s="144"/>
      <c r="K103" s="138"/>
      <c r="L103" s="174"/>
    </row>
    <row r="104" spans="1:12" s="3" customFormat="1" hidden="1" x14ac:dyDescent="0.2">
      <c r="A104" s="66">
        <v>94</v>
      </c>
      <c r="B104" s="95" t="s">
        <v>268</v>
      </c>
      <c r="C104" s="6"/>
      <c r="D104" s="242"/>
      <c r="E104" s="152"/>
      <c r="F104" s="152"/>
      <c r="G104" s="152"/>
      <c r="H104" s="152"/>
      <c r="I104" s="152"/>
      <c r="J104" s="144"/>
      <c r="K104" s="138"/>
      <c r="L104" s="174"/>
    </row>
    <row r="105" spans="1:12" s="3" customFormat="1" hidden="1" x14ac:dyDescent="0.2">
      <c r="A105" s="66">
        <v>95</v>
      </c>
      <c r="B105" s="96" t="s">
        <v>103</v>
      </c>
      <c r="C105" s="8" t="s">
        <v>104</v>
      </c>
      <c r="D105" s="244"/>
      <c r="E105" s="138">
        <f>E106+E107+E108+E109</f>
        <v>0</v>
      </c>
      <c r="F105" s="138">
        <f>F106+F107+F108+F109</f>
        <v>0</v>
      </c>
      <c r="G105" s="138">
        <f>G106+G107+G108+G109</f>
        <v>0</v>
      </c>
      <c r="H105" s="138">
        <f>H106+H107+H108+H109</f>
        <v>0</v>
      </c>
      <c r="I105" s="138">
        <f>I106+I107+I108+I109</f>
        <v>0</v>
      </c>
      <c r="J105" s="144"/>
      <c r="K105" s="138"/>
      <c r="L105" s="174"/>
    </row>
    <row r="106" spans="1:12" s="3" customFormat="1" hidden="1" x14ac:dyDescent="0.2">
      <c r="A106" s="66">
        <v>96</v>
      </c>
      <c r="B106" s="97" t="s">
        <v>105</v>
      </c>
      <c r="C106" s="6"/>
      <c r="D106" s="242"/>
      <c r="E106" s="152"/>
      <c r="F106" s="152"/>
      <c r="G106" s="152"/>
      <c r="H106" s="152"/>
      <c r="I106" s="152"/>
      <c r="J106" s="150"/>
      <c r="K106" s="138"/>
      <c r="L106" s="174"/>
    </row>
    <row r="107" spans="1:12" s="3" customFormat="1" hidden="1" x14ac:dyDescent="0.2">
      <c r="A107" s="66">
        <v>97</v>
      </c>
      <c r="B107" s="62" t="s">
        <v>106</v>
      </c>
      <c r="C107" s="6"/>
      <c r="D107" s="242"/>
      <c r="E107" s="152"/>
      <c r="F107" s="152"/>
      <c r="G107" s="152"/>
      <c r="H107" s="152"/>
      <c r="I107" s="152"/>
      <c r="J107" s="150"/>
      <c r="K107" s="138"/>
      <c r="L107" s="174"/>
    </row>
    <row r="108" spans="1:12" s="3" customFormat="1" hidden="1" x14ac:dyDescent="0.2">
      <c r="A108" s="66">
        <v>98</v>
      </c>
      <c r="B108" s="38" t="s">
        <v>141</v>
      </c>
      <c r="C108" s="6"/>
      <c r="D108" s="242"/>
      <c r="E108" s="152"/>
      <c r="F108" s="152"/>
      <c r="G108" s="152"/>
      <c r="H108" s="152"/>
      <c r="I108" s="152"/>
      <c r="J108" s="150"/>
      <c r="K108" s="138"/>
      <c r="L108" s="174"/>
    </row>
    <row r="109" spans="1:12" s="3" customFormat="1" hidden="1" x14ac:dyDescent="0.2">
      <c r="A109" s="66">
        <v>99</v>
      </c>
      <c r="B109" s="38" t="s">
        <v>197</v>
      </c>
      <c r="C109" s="6"/>
      <c r="D109" s="242"/>
      <c r="E109" s="152"/>
      <c r="F109" s="152"/>
      <c r="G109" s="152"/>
      <c r="H109" s="152"/>
      <c r="I109" s="152"/>
      <c r="J109" s="144"/>
      <c r="K109" s="138"/>
      <c r="L109" s="174"/>
    </row>
    <row r="110" spans="1:12" s="3" customFormat="1" ht="25.5" hidden="1" x14ac:dyDescent="0.2">
      <c r="A110" s="66">
        <v>100</v>
      </c>
      <c r="B110" s="25" t="s">
        <v>107</v>
      </c>
      <c r="C110" s="86" t="s">
        <v>108</v>
      </c>
      <c r="D110" s="248"/>
      <c r="E110" s="152">
        <f>E115</f>
        <v>0</v>
      </c>
      <c r="F110" s="152">
        <f>F115</f>
        <v>0</v>
      </c>
      <c r="G110" s="152">
        <f>G115</f>
        <v>0</v>
      </c>
      <c r="H110" s="152">
        <f>H115</f>
        <v>0</v>
      </c>
      <c r="I110" s="152">
        <f>I115</f>
        <v>0</v>
      </c>
      <c r="J110" s="144"/>
      <c r="K110" s="138"/>
      <c r="L110" s="174"/>
    </row>
    <row r="111" spans="1:12" s="3" customFormat="1" hidden="1" x14ac:dyDescent="0.2">
      <c r="A111" s="66">
        <v>101</v>
      </c>
      <c r="B111" s="3" t="s">
        <v>264</v>
      </c>
      <c r="C111" s="8" t="s">
        <v>110</v>
      </c>
      <c r="D111" s="244"/>
      <c r="E111" s="152"/>
      <c r="F111" s="152"/>
      <c r="G111" s="152"/>
      <c r="H111" s="152"/>
      <c r="I111" s="152"/>
      <c r="J111" s="150"/>
      <c r="K111" s="138"/>
      <c r="L111" s="174"/>
    </row>
    <row r="112" spans="1:12" s="3" customFormat="1" hidden="1" x14ac:dyDescent="0.2">
      <c r="A112" s="66">
        <v>102</v>
      </c>
      <c r="B112" s="26" t="s">
        <v>270</v>
      </c>
      <c r="C112" s="8"/>
      <c r="D112" s="244"/>
      <c r="E112" s="152"/>
      <c r="F112" s="152"/>
      <c r="G112" s="152"/>
      <c r="H112" s="152"/>
      <c r="I112" s="152"/>
      <c r="J112" s="150"/>
      <c r="K112" s="138"/>
      <c r="L112" s="174"/>
    </row>
    <row r="113" spans="1:12" s="3" customFormat="1" hidden="1" x14ac:dyDescent="0.2">
      <c r="A113" s="66">
        <v>103</v>
      </c>
      <c r="B113" s="26" t="s">
        <v>271</v>
      </c>
      <c r="C113" s="8"/>
      <c r="D113" s="244"/>
      <c r="E113" s="152"/>
      <c r="F113" s="152"/>
      <c r="G113" s="152"/>
      <c r="H113" s="152"/>
      <c r="I113" s="152"/>
      <c r="J113" s="150"/>
      <c r="K113" s="138"/>
      <c r="L113" s="174"/>
    </row>
    <row r="114" spans="1:12" s="3" customFormat="1" hidden="1" x14ac:dyDescent="0.2">
      <c r="A114" s="66">
        <v>104</v>
      </c>
      <c r="B114" s="26" t="s">
        <v>172</v>
      </c>
      <c r="C114" s="8" t="s">
        <v>173</v>
      </c>
      <c r="D114" s="244"/>
      <c r="E114" s="152"/>
      <c r="F114" s="152"/>
      <c r="G114" s="152"/>
      <c r="H114" s="152"/>
      <c r="I114" s="152"/>
      <c r="J114" s="150"/>
      <c r="K114" s="138"/>
      <c r="L114" s="174"/>
    </row>
    <row r="115" spans="1:12" s="3" customFormat="1" ht="26.25" hidden="1" thickBot="1" x14ac:dyDescent="0.25">
      <c r="A115" s="66">
        <v>105</v>
      </c>
      <c r="B115" s="280" t="s">
        <v>215</v>
      </c>
      <c r="C115" s="277" t="s">
        <v>214</v>
      </c>
      <c r="D115" s="267"/>
      <c r="E115" s="281">
        <f>F115+G115+H115+I115</f>
        <v>0</v>
      </c>
      <c r="F115" s="281">
        <v>0</v>
      </c>
      <c r="G115" s="281">
        <f>2-2</f>
        <v>0</v>
      </c>
      <c r="H115" s="281">
        <v>0</v>
      </c>
      <c r="I115" s="281">
        <v>0</v>
      </c>
      <c r="J115" s="207"/>
      <c r="K115" s="193"/>
      <c r="L115" s="282"/>
    </row>
    <row r="116" spans="1:12" s="14" customFormat="1" ht="12.75" hidden="1" customHeight="1" x14ac:dyDescent="0.2">
      <c r="A116" s="66">
        <v>106</v>
      </c>
      <c r="B116" s="59" t="s">
        <v>367</v>
      </c>
      <c r="C116" s="60"/>
      <c r="D116" s="275"/>
      <c r="E116" s="278">
        <f>E130+E120+E126</f>
        <v>0</v>
      </c>
      <c r="F116" s="278">
        <f>F130</f>
        <v>0</v>
      </c>
      <c r="G116" s="278">
        <f>G130</f>
        <v>0</v>
      </c>
      <c r="H116" s="278">
        <f>H130</f>
        <v>0</v>
      </c>
      <c r="I116" s="278">
        <f>I130</f>
        <v>0</v>
      </c>
      <c r="J116" s="263"/>
      <c r="K116" s="180"/>
      <c r="L116" s="279"/>
    </row>
    <row r="117" spans="1:12" s="3" customFormat="1" ht="25.5" hidden="1" customHeight="1" x14ac:dyDescent="0.2">
      <c r="A117" s="66">
        <v>107</v>
      </c>
      <c r="B117" s="25" t="s">
        <v>112</v>
      </c>
      <c r="C117" s="43" t="s">
        <v>137</v>
      </c>
      <c r="D117" s="251"/>
      <c r="E117" s="152"/>
      <c r="F117" s="152"/>
      <c r="G117" s="152"/>
      <c r="H117" s="152"/>
      <c r="I117" s="152"/>
      <c r="J117" s="150"/>
      <c r="K117" s="138"/>
      <c r="L117" s="174"/>
    </row>
    <row r="118" spans="1:12" s="3" customFormat="1" ht="12.75" hidden="1" customHeight="1" x14ac:dyDescent="0.2">
      <c r="A118" s="66">
        <v>108</v>
      </c>
      <c r="B118" s="30" t="s">
        <v>113</v>
      </c>
      <c r="C118" s="8" t="s">
        <v>114</v>
      </c>
      <c r="D118" s="244"/>
      <c r="E118" s="152"/>
      <c r="F118" s="152"/>
      <c r="G118" s="152"/>
      <c r="H118" s="152"/>
      <c r="I118" s="152"/>
      <c r="J118" s="150"/>
      <c r="K118" s="138"/>
      <c r="L118" s="174"/>
    </row>
    <row r="119" spans="1:12" s="15" customFormat="1" ht="12.75" hidden="1" customHeight="1" x14ac:dyDescent="0.2">
      <c r="A119" s="66">
        <v>109</v>
      </c>
      <c r="B119" s="39" t="s">
        <v>115</v>
      </c>
      <c r="C119" s="6" t="s">
        <v>116</v>
      </c>
      <c r="D119" s="242"/>
      <c r="E119" s="152"/>
      <c r="F119" s="152"/>
      <c r="G119" s="152"/>
      <c r="H119" s="152"/>
      <c r="I119" s="152"/>
      <c r="J119" s="150"/>
      <c r="K119" s="138"/>
      <c r="L119" s="174"/>
    </row>
    <row r="120" spans="1:12" s="15" customFormat="1" ht="12.75" hidden="1" customHeight="1" x14ac:dyDescent="0.2">
      <c r="A120" s="66">
        <v>110</v>
      </c>
      <c r="B120" s="653" t="s">
        <v>272</v>
      </c>
      <c r="C120" s="8" t="s">
        <v>273</v>
      </c>
      <c r="D120" s="406">
        <f>D121+D123</f>
        <v>0</v>
      </c>
      <c r="E120" s="152"/>
      <c r="F120" s="152"/>
      <c r="G120" s="152"/>
      <c r="H120" s="152"/>
      <c r="I120" s="152"/>
      <c r="J120" s="144"/>
      <c r="K120" s="138"/>
      <c r="L120" s="174"/>
    </row>
    <row r="121" spans="1:12" s="15" customFormat="1" ht="12.75" hidden="1" customHeight="1" x14ac:dyDescent="0.2">
      <c r="A121" s="66">
        <v>111</v>
      </c>
      <c r="B121" s="39" t="s">
        <v>274</v>
      </c>
      <c r="C121" s="480" t="s">
        <v>275</v>
      </c>
      <c r="D121" s="243" t="str">
        <f>D122</f>
        <v>0</v>
      </c>
      <c r="E121" s="152"/>
      <c r="F121" s="152"/>
      <c r="G121" s="152"/>
      <c r="H121" s="152"/>
      <c r="I121" s="152"/>
      <c r="J121" s="144"/>
      <c r="K121" s="138"/>
      <c r="L121" s="174"/>
    </row>
    <row r="122" spans="1:12" s="15" customFormat="1" ht="12.75" hidden="1" customHeight="1" x14ac:dyDescent="0.2">
      <c r="A122" s="66">
        <v>112</v>
      </c>
      <c r="B122" s="39" t="s">
        <v>276</v>
      </c>
      <c r="C122" s="127" t="s">
        <v>302</v>
      </c>
      <c r="D122" s="243" t="s">
        <v>229</v>
      </c>
      <c r="E122" s="152"/>
      <c r="F122" s="152"/>
      <c r="G122" s="152"/>
      <c r="H122" s="152"/>
      <c r="I122" s="152"/>
      <c r="J122" s="144"/>
      <c r="K122" s="138"/>
      <c r="L122" s="174"/>
    </row>
    <row r="123" spans="1:12" s="15" customFormat="1" ht="12.75" hidden="1" customHeight="1" x14ac:dyDescent="0.2">
      <c r="A123" s="66">
        <v>113</v>
      </c>
      <c r="B123" s="39" t="s">
        <v>303</v>
      </c>
      <c r="C123" s="480" t="s">
        <v>304</v>
      </c>
      <c r="D123" s="243"/>
      <c r="E123" s="152"/>
      <c r="F123" s="152"/>
      <c r="G123" s="152"/>
      <c r="H123" s="152"/>
      <c r="I123" s="152"/>
      <c r="J123" s="144"/>
      <c r="K123" s="138"/>
      <c r="L123" s="174"/>
    </row>
    <row r="124" spans="1:12" s="15" customFormat="1" ht="12.75" hidden="1" customHeight="1" x14ac:dyDescent="0.2">
      <c r="A124" s="66">
        <v>114</v>
      </c>
      <c r="B124" s="39" t="s">
        <v>305</v>
      </c>
      <c r="C124" s="127" t="s">
        <v>300</v>
      </c>
      <c r="D124" s="242"/>
      <c r="E124" s="152"/>
      <c r="F124" s="152"/>
      <c r="G124" s="152"/>
      <c r="H124" s="152"/>
      <c r="I124" s="152"/>
      <c r="J124" s="144"/>
      <c r="K124" s="138"/>
      <c r="L124" s="174"/>
    </row>
    <row r="125" spans="1:12" s="15" customFormat="1" ht="12.75" hidden="1" customHeight="1" x14ac:dyDescent="0.2">
      <c r="A125" s="66">
        <v>115</v>
      </c>
      <c r="B125" s="39" t="s">
        <v>276</v>
      </c>
      <c r="C125" s="127" t="s">
        <v>299</v>
      </c>
      <c r="D125" s="242"/>
      <c r="E125" s="152"/>
      <c r="F125" s="152"/>
      <c r="G125" s="152"/>
      <c r="H125" s="152"/>
      <c r="I125" s="152"/>
      <c r="J125" s="144"/>
      <c r="K125" s="138"/>
      <c r="L125" s="174"/>
    </row>
    <row r="126" spans="1:12" s="15" customFormat="1" ht="26.45" hidden="1" customHeight="1" x14ac:dyDescent="0.2">
      <c r="A126" s="66">
        <v>116</v>
      </c>
      <c r="B126" s="879" t="s">
        <v>359</v>
      </c>
      <c r="C126" s="480" t="s">
        <v>361</v>
      </c>
      <c r="D126" s="242"/>
      <c r="E126" s="138">
        <f>E127+E128+E129</f>
        <v>0</v>
      </c>
      <c r="F126" s="46">
        <f>F127+F128+F129</f>
        <v>0</v>
      </c>
      <c r="G126" s="46">
        <f>G127+G128+G129</f>
        <v>0</v>
      </c>
      <c r="H126" s="46">
        <f>H127+H128+H129</f>
        <v>0</v>
      </c>
      <c r="I126" s="46">
        <f>I127+I128+I129</f>
        <v>0</v>
      </c>
      <c r="J126" s="98"/>
      <c r="K126" s="46"/>
      <c r="L126" s="99"/>
    </row>
    <row r="127" spans="1:12" s="15" customFormat="1" hidden="1" x14ac:dyDescent="0.2">
      <c r="A127" s="114">
        <v>117</v>
      </c>
      <c r="B127" s="878" t="s">
        <v>360</v>
      </c>
      <c r="C127" s="127" t="s">
        <v>364</v>
      </c>
      <c r="D127" s="242"/>
      <c r="E127" s="138">
        <f>F127+G127+H127+I127</f>
        <v>0</v>
      </c>
      <c r="F127" s="46"/>
      <c r="G127" s="46">
        <v>0</v>
      </c>
      <c r="H127" s="46"/>
      <c r="I127" s="46"/>
      <c r="J127" s="98"/>
      <c r="K127" s="46"/>
      <c r="L127" s="99"/>
    </row>
    <row r="128" spans="1:12" s="15" customFormat="1" hidden="1" x14ac:dyDescent="0.2">
      <c r="A128" s="66">
        <v>118</v>
      </c>
      <c r="B128" s="39" t="s">
        <v>362</v>
      </c>
      <c r="C128" s="127" t="s">
        <v>365</v>
      </c>
      <c r="D128" s="242"/>
      <c r="E128" s="138">
        <f>F128+G128+H128+I128</f>
        <v>0</v>
      </c>
      <c r="F128" s="46"/>
      <c r="G128" s="46"/>
      <c r="H128" s="46"/>
      <c r="I128" s="46"/>
      <c r="J128" s="98"/>
      <c r="K128" s="46"/>
      <c r="L128" s="99"/>
    </row>
    <row r="129" spans="1:14" s="15" customFormat="1" hidden="1" x14ac:dyDescent="0.2">
      <c r="A129" s="114">
        <v>119</v>
      </c>
      <c r="B129" s="878" t="s">
        <v>363</v>
      </c>
      <c r="C129" s="127" t="s">
        <v>366</v>
      </c>
      <c r="D129" s="242"/>
      <c r="E129" s="138">
        <f>F129+G129+H129+I129</f>
        <v>0</v>
      </c>
      <c r="F129" s="46"/>
      <c r="G129" s="46"/>
      <c r="H129" s="46"/>
      <c r="I129" s="46"/>
      <c r="J129" s="98"/>
      <c r="K129" s="46"/>
      <c r="L129" s="99"/>
    </row>
    <row r="130" spans="1:14" s="3" customFormat="1" ht="12.75" hidden="1" customHeight="1" x14ac:dyDescent="0.2">
      <c r="A130" s="66">
        <v>116</v>
      </c>
      <c r="B130" s="40" t="s">
        <v>117</v>
      </c>
      <c r="C130" s="8" t="s">
        <v>118</v>
      </c>
      <c r="D130" s="244"/>
      <c r="E130" s="152">
        <f t="shared" ref="E130:I131" si="8">E131</f>
        <v>0</v>
      </c>
      <c r="F130" s="152">
        <f t="shared" si="8"/>
        <v>0</v>
      </c>
      <c r="G130" s="152">
        <f t="shared" si="8"/>
        <v>0</v>
      </c>
      <c r="H130" s="152">
        <f t="shared" si="8"/>
        <v>0</v>
      </c>
      <c r="I130" s="152">
        <f t="shared" si="8"/>
        <v>0</v>
      </c>
      <c r="J130" s="144"/>
      <c r="K130" s="138"/>
      <c r="L130" s="174"/>
    </row>
    <row r="131" spans="1:14" s="3" customFormat="1" ht="12.75" hidden="1" customHeight="1" x14ac:dyDescent="0.2">
      <c r="A131" s="66">
        <v>117</v>
      </c>
      <c r="B131" s="30" t="s">
        <v>368</v>
      </c>
      <c r="C131" s="4">
        <v>71</v>
      </c>
      <c r="D131" s="241"/>
      <c r="E131" s="152">
        <f t="shared" si="8"/>
        <v>0</v>
      </c>
      <c r="F131" s="152">
        <f t="shared" si="8"/>
        <v>0</v>
      </c>
      <c r="G131" s="152">
        <f t="shared" si="8"/>
        <v>0</v>
      </c>
      <c r="H131" s="152">
        <f t="shared" si="8"/>
        <v>0</v>
      </c>
      <c r="I131" s="152">
        <f t="shared" si="8"/>
        <v>0</v>
      </c>
      <c r="J131" s="144"/>
      <c r="K131" s="138"/>
      <c r="L131" s="174"/>
    </row>
    <row r="132" spans="1:14" s="3" customFormat="1" ht="12.75" hidden="1" customHeight="1" x14ac:dyDescent="0.2">
      <c r="A132" s="66">
        <v>118</v>
      </c>
      <c r="B132" s="30" t="s">
        <v>120</v>
      </c>
      <c r="C132" s="4" t="s">
        <v>121</v>
      </c>
      <c r="D132" s="241"/>
      <c r="E132" s="152">
        <f>E133+E134+E136+E137</f>
        <v>0</v>
      </c>
      <c r="F132" s="152">
        <f>F133+F134+F136+F137</f>
        <v>0</v>
      </c>
      <c r="G132" s="152">
        <f>G133+G134+G136+G137</f>
        <v>0</v>
      </c>
      <c r="H132" s="152">
        <f>H133+H134+H136+H137</f>
        <v>0</v>
      </c>
      <c r="I132" s="152">
        <f>I133+I134+I136+I137</f>
        <v>0</v>
      </c>
      <c r="J132" s="144"/>
      <c r="K132" s="138"/>
      <c r="L132" s="174"/>
    </row>
    <row r="133" spans="1:14" s="3" customFormat="1" ht="12.75" hidden="1" customHeight="1" x14ac:dyDescent="0.2">
      <c r="A133" s="66">
        <v>119</v>
      </c>
      <c r="B133" s="32" t="s">
        <v>122</v>
      </c>
      <c r="C133" s="9" t="s">
        <v>123</v>
      </c>
      <c r="D133" s="252"/>
      <c r="E133" s="152"/>
      <c r="F133" s="152"/>
      <c r="G133" s="152"/>
      <c r="H133" s="152"/>
      <c r="I133" s="152"/>
      <c r="J133" s="150"/>
      <c r="K133" s="138"/>
      <c r="L133" s="174"/>
    </row>
    <row r="134" spans="1:14" s="3" customFormat="1" ht="12.75" hidden="1" customHeight="1" x14ac:dyDescent="0.2">
      <c r="A134" s="66">
        <v>120</v>
      </c>
      <c r="B134" s="34" t="s">
        <v>124</v>
      </c>
      <c r="C134" s="9" t="s">
        <v>125</v>
      </c>
      <c r="D134" s="252"/>
      <c r="E134" s="152"/>
      <c r="F134" s="152"/>
      <c r="G134" s="152"/>
      <c r="H134" s="152"/>
      <c r="I134" s="152"/>
      <c r="J134" s="150"/>
      <c r="K134" s="138"/>
      <c r="L134" s="174"/>
    </row>
    <row r="135" spans="1:14" s="3" customFormat="1" ht="12.75" hidden="1" customHeight="1" x14ac:dyDescent="0.2">
      <c r="A135" s="66">
        <v>121</v>
      </c>
      <c r="B135" s="34" t="s">
        <v>223</v>
      </c>
      <c r="C135" s="301" t="s">
        <v>125</v>
      </c>
      <c r="D135" s="252"/>
      <c r="E135" s="152"/>
      <c r="F135" s="152"/>
      <c r="G135" s="152"/>
      <c r="H135" s="152"/>
      <c r="I135" s="152"/>
      <c r="J135" s="150"/>
      <c r="K135" s="138"/>
      <c r="L135" s="174"/>
    </row>
    <row r="136" spans="1:14" s="3" customFormat="1" ht="12.75" hidden="1" customHeight="1" x14ac:dyDescent="0.2">
      <c r="A136" s="66">
        <v>122</v>
      </c>
      <c r="B136" s="31" t="s">
        <v>126</v>
      </c>
      <c r="C136" s="9" t="s">
        <v>127</v>
      </c>
      <c r="D136" s="252"/>
      <c r="E136" s="152"/>
      <c r="F136" s="152"/>
      <c r="G136" s="152"/>
      <c r="H136" s="152"/>
      <c r="I136" s="152"/>
      <c r="J136" s="150"/>
      <c r="K136" s="138"/>
      <c r="L136" s="174"/>
    </row>
    <row r="137" spans="1:14" s="3" customFormat="1" ht="13.5" hidden="1" customHeight="1" thickBot="1" x14ac:dyDescent="0.25">
      <c r="A137" s="66">
        <v>123</v>
      </c>
      <c r="B137" s="80" t="s">
        <v>128</v>
      </c>
      <c r="C137" s="81" t="s">
        <v>129</v>
      </c>
      <c r="D137" s="81"/>
      <c r="E137" s="173"/>
      <c r="F137" s="173"/>
      <c r="G137" s="173"/>
      <c r="H137" s="173"/>
      <c r="I137" s="173"/>
      <c r="J137" s="159"/>
      <c r="K137" s="142"/>
      <c r="L137" s="178"/>
    </row>
    <row r="138" spans="1:14" x14ac:dyDescent="0.2">
      <c r="E138" s="10"/>
      <c r="F138" s="10"/>
      <c r="G138" s="10"/>
      <c r="H138" s="10"/>
      <c r="I138" s="10"/>
      <c r="J138" s="10"/>
      <c r="K138" s="10"/>
      <c r="L138" s="10"/>
    </row>
    <row r="139" spans="1:14" s="3" customFormat="1" x14ac:dyDescent="0.2">
      <c r="B139" s="11" t="s">
        <v>146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1:14" s="3" customFormat="1" ht="12.75" customHeight="1" x14ac:dyDescent="0.2">
      <c r="B140" s="11" t="s">
        <v>130</v>
      </c>
      <c r="C140" s="88" t="s">
        <v>161</v>
      </c>
      <c r="D140" s="88"/>
      <c r="F140" s="12"/>
      <c r="H140" s="228"/>
      <c r="I140" s="228"/>
      <c r="J140" s="12" t="s">
        <v>290</v>
      </c>
      <c r="N140" s="18"/>
    </row>
    <row r="141" spans="1:14" s="3" customFormat="1" ht="12.75" customHeight="1" x14ac:dyDescent="0.2">
      <c r="B141" s="16" t="s">
        <v>132</v>
      </c>
      <c r="C141" s="228" t="s">
        <v>145</v>
      </c>
      <c r="D141" s="228"/>
      <c r="E141" s="228"/>
      <c r="F141" s="12"/>
      <c r="H141" s="89"/>
      <c r="I141" s="89"/>
      <c r="J141" s="1008" t="s">
        <v>292</v>
      </c>
      <c r="K141" s="1008"/>
      <c r="L141" s="1008"/>
      <c r="M141" s="1008"/>
      <c r="N141" s="18"/>
    </row>
    <row r="142" spans="1:14" ht="12.75" customHeight="1" x14ac:dyDescent="0.2">
      <c r="I142" s="648"/>
      <c r="J142" s="12" t="s">
        <v>291</v>
      </c>
      <c r="K142" s="3"/>
      <c r="L142" s="3"/>
      <c r="M142" s="3"/>
    </row>
  </sheetData>
  <sheetProtection selectLockedCells="1" selectUnlockedCells="1"/>
  <mergeCells count="11">
    <mergeCell ref="E9:E10"/>
    <mergeCell ref="F9:I9"/>
    <mergeCell ref="J9:L9"/>
    <mergeCell ref="J141:M141"/>
    <mergeCell ref="B5:L5"/>
    <mergeCell ref="B6:L6"/>
    <mergeCell ref="A8:B8"/>
    <mergeCell ref="A9:A10"/>
    <mergeCell ref="B9:B10"/>
    <mergeCell ref="C9:C10"/>
    <mergeCell ref="D9:D10"/>
  </mergeCells>
  <phoneticPr fontId="15" type="noConversion"/>
  <printOptions horizontalCentered="1"/>
  <pageMargins left="0.11811023622047245" right="0.19685039370078741" top="0.35433070866141736" bottom="0.15748031496062992" header="0.51181102362204722" footer="0.51181102362204722"/>
  <pageSetup scale="85" firstPageNumber="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2"/>
  <sheetViews>
    <sheetView topLeftCell="A116" zoomScaleNormal="100" workbookViewId="0">
      <selection activeCell="N137" sqref="N137"/>
    </sheetView>
  </sheetViews>
  <sheetFormatPr defaultRowHeight="12.75" customHeight="1" x14ac:dyDescent="0.2"/>
  <cols>
    <col min="1" max="1" width="4.5703125" style="45" customWidth="1"/>
    <col min="2" max="2" width="57.7109375" style="54" customWidth="1"/>
    <col min="3" max="3" width="8.85546875" style="45" customWidth="1"/>
    <col min="4" max="4" width="9.7109375" style="45" customWidth="1"/>
    <col min="5" max="5" width="11.7109375" style="45" customWidth="1"/>
    <col min="6" max="6" width="9.28515625" style="45" customWidth="1"/>
    <col min="7" max="7" width="8.42578125" style="45" customWidth="1"/>
    <col min="8" max="8" width="9.28515625" style="45" customWidth="1"/>
    <col min="9" max="9" width="9.5703125" style="45" customWidth="1"/>
    <col min="10" max="10" width="10.85546875" style="45" customWidth="1"/>
    <col min="11" max="11" width="10" style="45" customWidth="1"/>
    <col min="12" max="12" width="9.42578125" style="45" customWidth="1"/>
    <col min="13" max="16384" width="9.140625" style="45"/>
  </cols>
  <sheetData>
    <row r="1" spans="1:13" ht="12.75" customHeight="1" x14ac:dyDescent="0.2">
      <c r="B1" s="48" t="s">
        <v>336</v>
      </c>
      <c r="C1" s="48"/>
      <c r="D1" s="48"/>
      <c r="E1" s="48"/>
      <c r="F1" s="48"/>
      <c r="G1" s="48"/>
      <c r="H1" s="48"/>
      <c r="I1" s="1011" t="s">
        <v>142</v>
      </c>
      <c r="J1" s="1011"/>
      <c r="K1" s="1011"/>
      <c r="L1" s="3"/>
    </row>
    <row r="2" spans="1:13" ht="12.75" customHeight="1" x14ac:dyDescent="0.2">
      <c r="B2" s="49" t="s">
        <v>335</v>
      </c>
      <c r="C2" s="48"/>
      <c r="D2" s="48"/>
      <c r="E2" s="48"/>
      <c r="F2" s="48"/>
      <c r="G2" s="48"/>
      <c r="H2" s="48"/>
      <c r="I2" s="3" t="s">
        <v>143</v>
      </c>
      <c r="J2" s="3"/>
      <c r="K2" s="3"/>
      <c r="L2" s="3"/>
    </row>
    <row r="3" spans="1:13" ht="12.75" customHeight="1" x14ac:dyDescent="0.2">
      <c r="B3" s="48" t="s">
        <v>138</v>
      </c>
      <c r="C3" s="48"/>
      <c r="D3" s="48"/>
      <c r="E3" s="48"/>
      <c r="F3" s="48"/>
      <c r="G3" s="48"/>
      <c r="H3" s="48"/>
      <c r="I3" s="3"/>
      <c r="J3" s="3"/>
      <c r="K3" s="3"/>
      <c r="L3" s="3"/>
    </row>
    <row r="4" spans="1:13" ht="12.75" customHeight="1" x14ac:dyDescent="0.2">
      <c r="B4" s="48"/>
      <c r="C4" s="48"/>
      <c r="D4" s="48"/>
      <c r="E4" s="48"/>
      <c r="F4" s="48"/>
      <c r="G4" s="48"/>
      <c r="H4" s="48"/>
      <c r="I4" s="3"/>
      <c r="J4" s="3"/>
      <c r="K4" s="3"/>
      <c r="L4" s="3"/>
    </row>
    <row r="5" spans="1:13" s="1" customFormat="1" ht="12.75" customHeight="1" x14ac:dyDescent="0.2">
      <c r="B5" s="1009" t="s">
        <v>294</v>
      </c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3"/>
    </row>
    <row r="6" spans="1:13" x14ac:dyDescent="0.2">
      <c r="B6" s="1011" t="s">
        <v>182</v>
      </c>
      <c r="C6" s="1010"/>
      <c r="D6" s="1010"/>
      <c r="E6" s="1010"/>
      <c r="F6" s="1010"/>
      <c r="G6" s="1010"/>
      <c r="H6" s="1010"/>
      <c r="I6" s="1010"/>
      <c r="J6" s="1010"/>
      <c r="K6" s="1010"/>
      <c r="L6" s="1010"/>
    </row>
    <row r="7" spans="1:13" x14ac:dyDescent="0.2"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3" ht="12.75" customHeight="1" thickBot="1" x14ac:dyDescent="0.25">
      <c r="A8" s="53"/>
      <c r="B8" s="272" t="s">
        <v>369</v>
      </c>
      <c r="C8" s="52"/>
      <c r="D8" s="52"/>
      <c r="E8" s="52"/>
      <c r="F8" s="52"/>
      <c r="G8" s="52"/>
      <c r="H8" s="52"/>
      <c r="J8" s="53"/>
      <c r="K8" s="53" t="s">
        <v>0</v>
      </c>
    </row>
    <row r="9" spans="1:13" s="3" customFormat="1" ht="12.75" customHeight="1" x14ac:dyDescent="0.2">
      <c r="A9" s="1013" t="s">
        <v>153</v>
      </c>
      <c r="B9" s="1015" t="s">
        <v>152</v>
      </c>
      <c r="C9" s="1019" t="s">
        <v>1</v>
      </c>
      <c r="D9" s="1017" t="s">
        <v>328</v>
      </c>
      <c r="E9" s="1003" t="s">
        <v>333</v>
      </c>
      <c r="F9" s="1021" t="s">
        <v>329</v>
      </c>
      <c r="G9" s="1022"/>
      <c r="H9" s="1022"/>
      <c r="I9" s="1022"/>
      <c r="J9" s="1005" t="s">
        <v>151</v>
      </c>
      <c r="K9" s="1006"/>
      <c r="L9" s="1007"/>
    </row>
    <row r="10" spans="1:13" s="3" customFormat="1" ht="52.15" customHeight="1" thickBot="1" x14ac:dyDescent="0.25">
      <c r="A10" s="1014"/>
      <c r="B10" s="1016"/>
      <c r="C10" s="1020"/>
      <c r="D10" s="1018"/>
      <c r="E10" s="1004"/>
      <c r="F10" s="84" t="s">
        <v>147</v>
      </c>
      <c r="G10" s="84" t="s">
        <v>148</v>
      </c>
      <c r="H10" s="84" t="s">
        <v>149</v>
      </c>
      <c r="I10" s="109" t="s">
        <v>150</v>
      </c>
      <c r="J10" s="210">
        <v>2024</v>
      </c>
      <c r="K10" s="211">
        <v>2025</v>
      </c>
      <c r="L10" s="211">
        <v>2026</v>
      </c>
    </row>
    <row r="11" spans="1:13" s="3" customFormat="1" ht="27" customHeight="1" thickBot="1" x14ac:dyDescent="0.25">
      <c r="A11" s="115" t="s">
        <v>134</v>
      </c>
      <c r="B11" s="116" t="s">
        <v>2</v>
      </c>
      <c r="C11" s="117"/>
      <c r="D11" s="385">
        <f>'68.04-PERS.VARSTNICE'!D11+'68.05 - AP+IND+RAT'!D11+'68.06 centralizat'!D11+'68.12 CENTRALIZATOR'!D11+'68.15.01-AJ SOC'!D11+'68.15.02-CANTINA'!D11+'68.50.50 rest DAS+CPFA'!D11</f>
        <v>22574.39</v>
      </c>
      <c r="E11" s="385">
        <f>'68.04-PERS.VARSTNICE'!E11+'68.05 - AP+IND+RAT'!E11+'68.06 centralizat'!E11+'68.12 CENTRALIZATOR'!E11+'68.15.01-AJ SOC'!E11+'68.15.02-CANTINA'!E11+'68.50.50 rest DAS+CPFA'!E11</f>
        <v>97366.63</v>
      </c>
      <c r="F11" s="385">
        <f>'68.04-PERS.VARSTNICE'!F11+'68.05 - AP+IND+RAT'!F11+'68.06 centralizat'!F11+'68.12 CENTRALIZATOR'!F11+'68.15.01-AJ SOC'!F11+'68.15.02-CANTINA'!F11+'68.50.50 rest DAS+CPFA'!F11</f>
        <v>28815.33</v>
      </c>
      <c r="G11" s="385">
        <f>'68.04-PERS.VARSTNICE'!G11+'68.05 - AP+IND+RAT'!G11+'68.06 centralizat'!G11+'68.12 CENTRALIZATOR'!G11+'68.15.01-AJ SOC'!G11+'68.15.02-CANTINA'!G11+'68.50.50 rest DAS+CPFA'!G11</f>
        <v>26665.3</v>
      </c>
      <c r="H11" s="385">
        <f>'68.04-PERS.VARSTNICE'!H11+'68.05 - AP+IND+RAT'!H11+'68.06 centralizat'!H11+'68.12 CENTRALIZATOR'!H11+'68.15.01-AJ SOC'!H11+'68.15.02-CANTINA'!H11+'68.50.50 rest DAS+CPFA'!H11</f>
        <v>25030</v>
      </c>
      <c r="I11" s="730">
        <f>'68.04-PERS.VARSTNICE'!I11+'68.05 - AP+IND+RAT'!I11+'68.06 centralizat'!I11+'68.12 CENTRALIZATOR'!I11+'68.15.01-AJ SOC'!I11+'68.15.02-CANTINA'!I11+'68.50.50 rest DAS+CPFA'!I11</f>
        <v>16856</v>
      </c>
      <c r="J11" s="770">
        <f>'68.04-PERS.VARSTNICE'!J11+'68.05 - AP+IND+RAT'!J11+'68.06 centralizat'!J11+'68.12 CENTRALIZATOR'!J11+'68.15.01-AJ SOC'!J11+'68.15.02-CANTINA'!J11+'68.50.50 rest DAS+CPFA'!J11</f>
        <v>104574.76000000001</v>
      </c>
      <c r="K11" s="385">
        <f>'68.04-PERS.VARSTNICE'!K11+'68.05 - AP+IND+RAT'!K11+'68.06 centralizat'!K11+'68.12 CENTRALIZATOR'!K11+'68.15.01-AJ SOC'!K11+'68.15.02-CANTINA'!K11+'68.50.50 rest DAS+CPFA'!K11</f>
        <v>100392</v>
      </c>
      <c r="L11" s="771">
        <f>'68.04-PERS.VARSTNICE'!L11+'68.05 - AP+IND+RAT'!L11+'68.06 centralizat'!L11+'68.12 CENTRALIZATOR'!L11+'68.15.01-AJ SOC'!L11+'68.15.02-CANTINA'!L11+'68.50.50 rest DAS+CPFA'!L11</f>
        <v>93697</v>
      </c>
    </row>
    <row r="12" spans="1:13" s="3" customFormat="1" ht="22.5" customHeight="1" thickBot="1" x14ac:dyDescent="0.25">
      <c r="A12" s="361">
        <v>2</v>
      </c>
      <c r="B12" s="362" t="s">
        <v>3</v>
      </c>
      <c r="C12" s="745"/>
      <c r="D12" s="743">
        <f>'68.04-PERS.VARSTNICE'!D12+'68.05 - AP+IND+RAT'!D12+'68.06 centralizat'!D12+'68.12 CENTRALIZATOR'!D12+'68.15.01-AJ SOC'!D12+'68.15.02-CANTINA'!D12+'68.50.50 rest DAS+CPFA'!D12</f>
        <v>0</v>
      </c>
      <c r="E12" s="718">
        <f>'68.04-PERS.VARSTNICE'!E12+'68.05 - AP+IND+RAT'!E12+'68.06 centralizat'!E12+'68.12 CENTRALIZATOR'!E12+'68.15.01-AJ SOC'!E12+'68.15.02-CANTINA'!E12+'68.50.50 rest DAS+CPFA'!E12</f>
        <v>92152</v>
      </c>
      <c r="F12" s="718">
        <f>'68.04-PERS.VARSTNICE'!F12+'68.05 - AP+IND+RAT'!F12+'68.06 centralizat'!F12+'68.12 CENTRALIZATOR'!F12+'68.15.01-AJ SOC'!F12+'68.15.02-CANTINA'!F12+'68.50.50 rest DAS+CPFA'!F12</f>
        <v>25604</v>
      </c>
      <c r="G12" s="718">
        <f>'68.04-PERS.VARSTNICE'!G12+'68.05 - AP+IND+RAT'!G12+'68.06 centralizat'!G12+'68.12 CENTRALIZATOR'!G12+'68.15.01-AJ SOC'!G12+'68.15.02-CANTINA'!G12+'68.50.50 rest DAS+CPFA'!G12</f>
        <v>25521</v>
      </c>
      <c r="H12" s="718">
        <f>'68.04-PERS.VARSTNICE'!H12+'68.05 - AP+IND+RAT'!H12+'68.06 centralizat'!H12+'68.12 CENTRALIZATOR'!H12+'68.15.01-AJ SOC'!H12+'68.15.02-CANTINA'!H12+'68.50.50 rest DAS+CPFA'!H12</f>
        <v>24201</v>
      </c>
      <c r="I12" s="731">
        <f>'68.04-PERS.VARSTNICE'!I12+'68.05 - AP+IND+RAT'!I12+'68.06 centralizat'!I12+'68.12 CENTRALIZATOR'!I12+'68.15.01-AJ SOC'!I12+'68.15.02-CANTINA'!I12+'68.50.50 rest DAS+CPFA'!I12</f>
        <v>16826</v>
      </c>
      <c r="J12" s="772">
        <f>'68.04-PERS.VARSTNICE'!J12+'68.05 - AP+IND+RAT'!J12+'68.06 centralizat'!J12+'68.12 CENTRALIZATOR'!J12+'68.15.01-AJ SOC'!J12+'68.15.02-CANTINA'!J12+'68.50.50 rest DAS+CPFA'!J12</f>
        <v>93841</v>
      </c>
      <c r="K12" s="718">
        <f>'68.04-PERS.VARSTNICE'!K12+'68.05 - AP+IND+RAT'!K12+'68.06 centralizat'!K12+'68.12 CENTRALIZATOR'!K12+'68.15.01-AJ SOC'!K12+'68.15.02-CANTINA'!K12+'68.50.50 rest DAS+CPFA'!K12</f>
        <v>93766</v>
      </c>
      <c r="L12" s="773">
        <f>'68.04-PERS.VARSTNICE'!L12+'68.05 - AP+IND+RAT'!L12+'68.06 centralizat'!L12+'68.12 CENTRALIZATOR'!L12+'68.15.01-AJ SOC'!L12+'68.15.02-CANTINA'!L12+'68.50.50 rest DAS+CPFA'!L12</f>
        <v>93697</v>
      </c>
    </row>
    <row r="13" spans="1:13" s="3" customFormat="1" x14ac:dyDescent="0.2">
      <c r="A13" s="82">
        <v>3</v>
      </c>
      <c r="B13" s="359" t="s">
        <v>4</v>
      </c>
      <c r="C13" s="360" t="s">
        <v>5</v>
      </c>
      <c r="D13" s="356">
        <f>'68.04-PERS.VARSTNICE'!D13+'68.05 - AP+IND+RAT'!D13+'68.06 centralizat'!D13+'68.12 CENTRALIZATOR'!D13+'68.15.01-AJ SOC'!D13+'68.15.02-CANTINA'!D13+'68.50.50 rest DAS+CPFA'!D13</f>
        <v>0</v>
      </c>
      <c r="E13" s="356">
        <f>'68.04-PERS.VARSTNICE'!E13+'68.05 - AP+IND+RAT'!E13+'68.06 centralizat'!E13+'68.12 CENTRALIZATOR'!E13+'68.15.01-AJ SOC'!E13+'68.15.02-CANTINA'!E13+'68.50.50 rest DAS+CPFA'!E13</f>
        <v>92152</v>
      </c>
      <c r="F13" s="659">
        <f>'68.04-PERS.VARSTNICE'!F13+'68.05 - AP+IND+RAT'!F13+'68.06 centralizat'!F13+'68.12 CENTRALIZATOR'!F13+'68.15.01-AJ SOC'!F13+'68.15.02-CANTINA'!F13+'68.50.50 rest DAS+CPFA'!F13</f>
        <v>25604</v>
      </c>
      <c r="G13" s="659">
        <f>'68.04-PERS.VARSTNICE'!G13+'68.05 - AP+IND+RAT'!G13+'68.06 centralizat'!G13+'68.12 CENTRALIZATOR'!G13+'68.15.01-AJ SOC'!G13+'68.15.02-CANTINA'!G13+'68.50.50 rest DAS+CPFA'!G13</f>
        <v>25521</v>
      </c>
      <c r="H13" s="659">
        <f>'68.04-PERS.VARSTNICE'!H13+'68.05 - AP+IND+RAT'!H13+'68.06 centralizat'!H13+'68.12 CENTRALIZATOR'!H13+'68.15.01-AJ SOC'!H13+'68.15.02-CANTINA'!H13+'68.50.50 rest DAS+CPFA'!H13</f>
        <v>24201</v>
      </c>
      <c r="I13" s="732">
        <f>'68.04-PERS.VARSTNICE'!I13+'68.05 - AP+IND+RAT'!I13+'68.06 centralizat'!I13+'68.12 CENTRALIZATOR'!I13+'68.15.01-AJ SOC'!I13+'68.15.02-CANTINA'!I13+'68.50.50 rest DAS+CPFA'!I13</f>
        <v>16826</v>
      </c>
      <c r="J13" s="774">
        <f>'68.04-PERS.VARSTNICE'!J13+'68.05 - AP+IND+RAT'!J13+'68.06 centralizat'!J13+'68.12 CENTRALIZATOR'!J13+'68.15.01-AJ SOC'!J13+'68.15.02-CANTINA'!J13+'68.50.50 rest DAS+CPFA'!J13</f>
        <v>93841</v>
      </c>
      <c r="K13" s="659">
        <f>'68.04-PERS.VARSTNICE'!K13+'68.05 - AP+IND+RAT'!K13+'68.06 centralizat'!K13+'68.12 CENTRALIZATOR'!K13+'68.15.01-AJ SOC'!K13+'68.15.02-CANTINA'!K13+'68.50.50 rest DAS+CPFA'!K13</f>
        <v>93766</v>
      </c>
      <c r="L13" s="775">
        <f>'68.04-PERS.VARSTNICE'!L13+'68.05 - AP+IND+RAT'!L13+'68.06 centralizat'!L13+'68.12 CENTRALIZATOR'!L13+'68.15.01-AJ SOC'!L13+'68.15.02-CANTINA'!L13+'68.50.50 rest DAS+CPFA'!L13</f>
        <v>93697</v>
      </c>
    </row>
    <row r="14" spans="1:13" s="3" customFormat="1" x14ac:dyDescent="0.2">
      <c r="A14" s="66">
        <v>4</v>
      </c>
      <c r="B14" s="29" t="s">
        <v>6</v>
      </c>
      <c r="C14" s="13" t="s">
        <v>7</v>
      </c>
      <c r="D14" s="354">
        <f>'68.04-PERS.VARSTNICE'!D14+'68.05 - AP+IND+RAT'!D14+'68.06 centralizat'!D14+'68.12 CENTRALIZATOR'!D14+'68.15.01-AJ SOC'!D14+'68.15.02-CANTINA'!D14+'68.50.50 rest DAS+CPFA'!D14</f>
        <v>0</v>
      </c>
      <c r="E14" s="354">
        <f>'68.04-PERS.VARSTNICE'!E14+'68.05 - AP+IND+RAT'!E14+'68.06 centralizat'!E14+'68.12 CENTRALIZATOR'!E14+'68.15.01-AJ SOC'!E14+'68.15.02-CANTINA'!E14+'68.50.50 rest DAS+CPFA'!E14</f>
        <v>40319</v>
      </c>
      <c r="F14" s="387">
        <f>'68.04-PERS.VARSTNICE'!F14+'68.05 - AP+IND+RAT'!F14+'68.06 centralizat'!F14+'68.12 CENTRALIZATOR'!F14+'68.15.01-AJ SOC'!F14+'68.15.02-CANTINA'!F14+'68.50.50 rest DAS+CPFA'!F14</f>
        <v>9649</v>
      </c>
      <c r="G14" s="387">
        <f>'68.04-PERS.VARSTNICE'!G14+'68.05 - AP+IND+RAT'!G14+'68.06 centralizat'!G14+'68.12 CENTRALIZATOR'!G14+'68.15.01-AJ SOC'!G14+'68.15.02-CANTINA'!G14+'68.50.50 rest DAS+CPFA'!G14</f>
        <v>11065</v>
      </c>
      <c r="H14" s="387">
        <f>'68.04-PERS.VARSTNICE'!H14+'68.05 - AP+IND+RAT'!H14+'68.06 centralizat'!H14+'68.12 CENTRALIZATOR'!H14+'68.15.01-AJ SOC'!H14+'68.15.02-CANTINA'!H14+'68.50.50 rest DAS+CPFA'!H14</f>
        <v>9832</v>
      </c>
      <c r="I14" s="705">
        <f>'68.04-PERS.VARSTNICE'!I14+'68.05 - AP+IND+RAT'!I14+'68.06 centralizat'!I14+'68.12 CENTRALIZATOR'!I14+'68.15.01-AJ SOC'!I14+'68.15.02-CANTINA'!I14+'68.50.50 rest DAS+CPFA'!I14</f>
        <v>9773</v>
      </c>
      <c r="J14" s="776">
        <f>'68.04-PERS.VARSTNICE'!J14+'68.05 - AP+IND+RAT'!J14+'68.06 centralizat'!J14+'68.12 CENTRALIZATOR'!J14+'68.15.01-AJ SOC'!J14+'68.15.02-CANTINA'!J14+'68.50.50 rest DAS+CPFA'!J14</f>
        <v>41067</v>
      </c>
      <c r="K14" s="387">
        <f>'68.04-PERS.VARSTNICE'!K14+'68.05 - AP+IND+RAT'!K14+'68.06 centralizat'!K14+'68.12 CENTRALIZATOR'!K14+'68.15.01-AJ SOC'!K14+'68.15.02-CANTINA'!K14+'68.50.50 rest DAS+CPFA'!K14</f>
        <v>41013</v>
      </c>
      <c r="L14" s="777">
        <f>'68.04-PERS.VARSTNICE'!L14+'68.05 - AP+IND+RAT'!L14+'68.06 centralizat'!L14+'68.12 CENTRALIZATOR'!L14+'68.15.01-AJ SOC'!L14+'68.15.02-CANTINA'!L14+'68.50.50 rest DAS+CPFA'!L14</f>
        <v>40960</v>
      </c>
    </row>
    <row r="15" spans="1:13" s="3" customFormat="1" x14ac:dyDescent="0.2">
      <c r="A15" s="82">
        <v>5</v>
      </c>
      <c r="B15" s="30" t="s">
        <v>8</v>
      </c>
      <c r="C15" s="13" t="s">
        <v>9</v>
      </c>
      <c r="D15" s="354">
        <f>'68.04-PERS.VARSTNICE'!D15+'68.05 - AP+IND+RAT'!D15+'68.06 centralizat'!D15+'68.12 CENTRALIZATOR'!D15+'68.15.01-AJ SOC'!D15+'68.15.02-CANTINA'!D15+'68.50.50 rest DAS+CPFA'!D15</f>
        <v>0</v>
      </c>
      <c r="E15" s="354">
        <f>'68.04-PERS.VARSTNICE'!E15+'68.05 - AP+IND+RAT'!E15+'68.06 centralizat'!E15+'68.12 CENTRALIZATOR'!E15+'68.15.01-AJ SOC'!E15+'68.15.02-CANTINA'!E15+'68.50.50 rest DAS+CPFA'!E15</f>
        <v>38484</v>
      </c>
      <c r="F15" s="354">
        <f>'68.04-PERS.VARSTNICE'!F15+'68.05 - AP+IND+RAT'!F15+'68.06 centralizat'!F15+'68.12 CENTRALIZATOR'!F15+'68.15.01-AJ SOC'!F15+'68.15.02-CANTINA'!F15+'68.50.50 rest DAS+CPFA'!F15</f>
        <v>9376</v>
      </c>
      <c r="G15" s="354">
        <f>'68.04-PERS.VARSTNICE'!G15+'68.05 - AP+IND+RAT'!G15+'68.06 centralizat'!G15+'68.12 CENTRALIZATOR'!G15+'68.15.01-AJ SOC'!G15+'68.15.02-CANTINA'!G15+'68.50.50 rest DAS+CPFA'!G15</f>
        <v>9939</v>
      </c>
      <c r="H15" s="354">
        <f>'68.04-PERS.VARSTNICE'!H15+'68.05 - AP+IND+RAT'!H15+'68.06 centralizat'!H15+'68.12 CENTRALIZATOR'!H15+'68.15.01-AJ SOC'!H15+'68.15.02-CANTINA'!H15+'68.50.50 rest DAS+CPFA'!H15</f>
        <v>9610</v>
      </c>
      <c r="I15" s="388">
        <f>'68.04-PERS.VARSTNICE'!I15+'68.05 - AP+IND+RAT'!I15+'68.06 centralizat'!I15+'68.12 CENTRALIZATOR'!I15+'68.15.01-AJ SOC'!I15+'68.15.02-CANTINA'!I15+'68.50.50 rest DAS+CPFA'!I15</f>
        <v>9559</v>
      </c>
      <c r="J15" s="98"/>
      <c r="K15" s="46"/>
      <c r="L15" s="99"/>
    </row>
    <row r="16" spans="1:13" s="3" customFormat="1" x14ac:dyDescent="0.2">
      <c r="A16" s="66">
        <v>6</v>
      </c>
      <c r="B16" s="31" t="s">
        <v>10</v>
      </c>
      <c r="C16" s="6" t="s">
        <v>11</v>
      </c>
      <c r="D16" s="357">
        <f>'68.04-PERS.VARSTNICE'!D16+'68.05 - AP+IND+RAT'!D16+'68.06 centralizat'!D16+'68.12 CENTRALIZATOR'!D16+'68.15.01-AJ SOC'!D16+'68.15.02-CANTINA'!D16+'68.50.50 rest DAS+CPFA'!D16</f>
        <v>0</v>
      </c>
      <c r="E16" s="357">
        <f>'68.04-PERS.VARSTNICE'!E16+'68.05 - AP+IND+RAT'!E16+'68.06 centralizat'!E16+'68.12 CENTRALIZATOR'!E16+'68.15.01-AJ SOC'!E16+'68.15.02-CANTINA'!E16+'68.50.50 rest DAS+CPFA'!E16</f>
        <v>31197</v>
      </c>
      <c r="F16" s="357">
        <f>'68.04-PERS.VARSTNICE'!F16+'68.05 - AP+IND+RAT'!F16+'68.06 centralizat'!F16+'68.12 CENTRALIZATOR'!F16+'68.15.01-AJ SOC'!F16+'68.15.02-CANTINA'!F16+'68.50.50 rest DAS+CPFA'!F16</f>
        <v>7814</v>
      </c>
      <c r="G16" s="357">
        <f>'68.04-PERS.VARSTNICE'!G16+'68.05 - AP+IND+RAT'!G16+'68.06 centralizat'!G16+'68.12 CENTRALIZATOR'!G16+'68.15.01-AJ SOC'!G16+'68.15.02-CANTINA'!G16+'68.50.50 rest DAS+CPFA'!G16</f>
        <v>7991</v>
      </c>
      <c r="H16" s="357">
        <f>'68.04-PERS.VARSTNICE'!H16+'68.05 - AP+IND+RAT'!H16+'68.06 centralizat'!H16+'68.12 CENTRALIZATOR'!H16+'68.15.01-AJ SOC'!H16+'68.15.02-CANTINA'!H16+'68.50.50 rest DAS+CPFA'!H16</f>
        <v>7717</v>
      </c>
      <c r="I16" s="389">
        <f>'68.04-PERS.VARSTNICE'!I16+'68.05 - AP+IND+RAT'!I16+'68.06 centralizat'!I16+'68.12 CENTRALIZATOR'!I16+'68.15.01-AJ SOC'!I16+'68.15.02-CANTINA'!I16+'68.50.50 rest DAS+CPFA'!I16</f>
        <v>7675</v>
      </c>
      <c r="J16" s="100"/>
      <c r="K16" s="61"/>
      <c r="L16" s="101"/>
    </row>
    <row r="17" spans="1:15" s="3" customFormat="1" x14ac:dyDescent="0.2">
      <c r="A17" s="82">
        <v>7</v>
      </c>
      <c r="B17" s="31" t="s">
        <v>12</v>
      </c>
      <c r="C17" s="6" t="s">
        <v>13</v>
      </c>
      <c r="D17" s="357">
        <f>'68.04-PERS.VARSTNICE'!D17+'68.05 - AP+IND+RAT'!D17+'68.06 centralizat'!D17+'68.12 CENTRALIZATOR'!D17+'68.15.01-AJ SOC'!D17+'68.15.02-CANTINA'!D17+'68.50.50 rest DAS+CPFA'!D17</f>
        <v>0</v>
      </c>
      <c r="E17" s="357">
        <f>'68.04-PERS.VARSTNICE'!E17+'68.05 - AP+IND+RAT'!E17+'68.06 centralizat'!E17+'68.12 CENTRALIZATOR'!E17+'68.15.01-AJ SOC'!E17+'68.15.02-CANTINA'!E17+'68.50.50 rest DAS+CPFA'!E17</f>
        <v>4703</v>
      </c>
      <c r="F17" s="357">
        <f>'68.04-PERS.VARSTNICE'!F17+'68.05 - AP+IND+RAT'!F17+'68.06 centralizat'!F17+'68.12 CENTRALIZATOR'!F17+'68.15.01-AJ SOC'!F17+'68.15.02-CANTINA'!F17+'68.50.50 rest DAS+CPFA'!F17</f>
        <v>906</v>
      </c>
      <c r="G17" s="357">
        <f>'68.04-PERS.VARSTNICE'!G17+'68.05 - AP+IND+RAT'!G17+'68.06 centralizat'!G17+'68.12 CENTRALIZATOR'!G17+'68.15.01-AJ SOC'!G17+'68.15.02-CANTINA'!G17+'68.50.50 rest DAS+CPFA'!G17</f>
        <v>1295</v>
      </c>
      <c r="H17" s="357">
        <f>'68.04-PERS.VARSTNICE'!H17+'68.05 - AP+IND+RAT'!H17+'68.06 centralizat'!H17+'68.12 CENTRALIZATOR'!H17+'68.15.01-AJ SOC'!H17+'68.15.02-CANTINA'!H17+'68.50.50 rest DAS+CPFA'!H17</f>
        <v>1252</v>
      </c>
      <c r="I17" s="389">
        <f>'68.04-PERS.VARSTNICE'!I17+'68.05 - AP+IND+RAT'!I17+'68.06 centralizat'!I17+'68.12 CENTRALIZATOR'!I17+'68.15.01-AJ SOC'!I17+'68.15.02-CANTINA'!I17+'68.50.50 rest DAS+CPFA'!I17</f>
        <v>1250</v>
      </c>
      <c r="J17" s="100"/>
      <c r="K17" s="61"/>
      <c r="L17" s="101"/>
      <c r="O17" s="83"/>
    </row>
    <row r="18" spans="1:15" s="3" customFormat="1" x14ac:dyDescent="0.2">
      <c r="A18" s="66">
        <v>8</v>
      </c>
      <c r="B18" s="31" t="s">
        <v>194</v>
      </c>
      <c r="C18" s="127" t="s">
        <v>193</v>
      </c>
      <c r="D18" s="357">
        <f>'68.04-PERS.VARSTNICE'!D18+'68.05 - AP+IND+RAT'!D18+'68.06 centralizat'!D18+'68.12 CENTRALIZATOR'!D18+'68.15.01-AJ SOC'!D18+'68.15.02-CANTINA'!D18+'68.50.50 rest DAS+CPFA'!D18</f>
        <v>0</v>
      </c>
      <c r="E18" s="357">
        <f>'68.04-PERS.VARSTNICE'!E18+'68.05 - AP+IND+RAT'!E18+'68.06 centralizat'!E18+'68.12 CENTRALIZATOR'!E18+'68.15.01-AJ SOC'!E18+'68.15.02-CANTINA'!E18+'68.50.50 rest DAS+CPFA'!E18</f>
        <v>118</v>
      </c>
      <c r="F18" s="357">
        <f>'68.04-PERS.VARSTNICE'!F18+'68.05 - AP+IND+RAT'!F18+'68.06 centralizat'!F18+'68.12 CENTRALIZATOR'!F18+'68.15.01-AJ SOC'!F18+'68.15.02-CANTINA'!F18+'68.50.50 rest DAS+CPFA'!F18</f>
        <v>31</v>
      </c>
      <c r="G18" s="357">
        <f>'68.04-PERS.VARSTNICE'!G18+'68.05 - AP+IND+RAT'!G18+'68.06 centralizat'!G18+'68.12 CENTRALIZATOR'!G18+'68.15.01-AJ SOC'!G18+'68.15.02-CANTINA'!G18+'68.50.50 rest DAS+CPFA'!G18</f>
        <v>30</v>
      </c>
      <c r="H18" s="357">
        <f>'68.04-PERS.VARSTNICE'!H18+'68.05 - AP+IND+RAT'!H18+'68.06 centralizat'!H18+'68.12 CENTRALIZATOR'!H18+'68.15.01-AJ SOC'!H18+'68.15.02-CANTINA'!H18+'68.50.50 rest DAS+CPFA'!H18</f>
        <v>29</v>
      </c>
      <c r="I18" s="389">
        <f>'68.04-PERS.VARSTNICE'!I18+'68.05 - AP+IND+RAT'!I18+'68.06 centralizat'!I18+'68.12 CENTRALIZATOR'!I18+'68.15.01-AJ SOC'!I18+'68.15.02-CANTINA'!I18+'68.50.50 rest DAS+CPFA'!I18</f>
        <v>28</v>
      </c>
      <c r="J18" s="100"/>
      <c r="K18" s="61"/>
      <c r="L18" s="101"/>
      <c r="O18" s="83"/>
    </row>
    <row r="19" spans="1:15" s="3" customFormat="1" hidden="1" x14ac:dyDescent="0.2">
      <c r="A19" s="82">
        <v>9</v>
      </c>
      <c r="B19" s="3" t="s">
        <v>195</v>
      </c>
      <c r="C19" s="128" t="s">
        <v>196</v>
      </c>
      <c r="D19" s="357">
        <f>'68.04-PERS.VARSTNICE'!D19+'68.05 - AP+IND+RAT'!D19+'68.06 centralizat'!D19+'68.12 CENTRALIZATOR'!D19+'68.15.01-AJ SOC'!D19+'68.15.02-CANTINA'!D19+'68.50.50 rest DAS+CPFA'!D19</f>
        <v>0</v>
      </c>
      <c r="E19" s="357">
        <f>'68.04-PERS.VARSTNICE'!E19+'68.05 - AP+IND+RAT'!E19+'68.06 centralizat'!E19+'68.12 CENTRALIZATOR'!E19+'68.15.01-AJ SOC'!E19+'68.15.02-CANTINA'!E19+'68.50.50 rest DAS+CPFA'!E19</f>
        <v>0</v>
      </c>
      <c r="F19" s="357">
        <f>'68.04-PERS.VARSTNICE'!F19+'68.05 - AP+IND+RAT'!F19+'68.06 centralizat'!F19+'68.12 CENTRALIZATOR'!F19+'68.15.01-AJ SOC'!F19+'68.15.02-CANTINA'!F19+'68.50.50 rest DAS+CPFA'!F19</f>
        <v>0</v>
      </c>
      <c r="G19" s="357">
        <f>'68.04-PERS.VARSTNICE'!G19+'68.05 - AP+IND+RAT'!G19+'68.06 centralizat'!G19+'68.12 CENTRALIZATOR'!G19+'68.15.01-AJ SOC'!G19+'68.15.02-CANTINA'!G19+'68.50.50 rest DAS+CPFA'!G19</f>
        <v>0</v>
      </c>
      <c r="H19" s="357">
        <f>'68.04-PERS.VARSTNICE'!H19+'68.05 - AP+IND+RAT'!H19+'68.06 centralizat'!H19+'68.12 CENTRALIZATOR'!H19+'68.15.01-AJ SOC'!H19+'68.15.02-CANTINA'!H19+'68.50.50 rest DAS+CPFA'!H19</f>
        <v>0</v>
      </c>
      <c r="I19" s="389">
        <f>'68.04-PERS.VARSTNICE'!I19+'68.05 - AP+IND+RAT'!I19+'68.06 centralizat'!I19+'68.12 CENTRALIZATOR'!I19+'68.15.01-AJ SOC'!I19+'68.15.02-CANTINA'!I19+'68.50.50 rest DAS+CPFA'!I19</f>
        <v>0</v>
      </c>
      <c r="J19" s="100"/>
      <c r="K19" s="61"/>
      <c r="L19" s="101"/>
      <c r="O19" s="83"/>
    </row>
    <row r="20" spans="1:15" s="3" customFormat="1" hidden="1" x14ac:dyDescent="0.2">
      <c r="A20" s="66">
        <v>10</v>
      </c>
      <c r="B20" s="31" t="s">
        <v>192</v>
      </c>
      <c r="C20" s="127" t="s">
        <v>191</v>
      </c>
      <c r="D20" s="357">
        <f>'68.04-PERS.VARSTNICE'!D20+'68.05 - AP+IND+RAT'!D20+'68.06 centralizat'!D20+'68.12 CENTRALIZATOR'!D20+'68.15.01-AJ SOC'!D20+'68.15.02-CANTINA'!D20+'68.50.50 rest DAS+CPFA'!D20</f>
        <v>0</v>
      </c>
      <c r="E20" s="357">
        <f>'68.04-PERS.VARSTNICE'!E20+'68.05 - AP+IND+RAT'!E20+'68.06 centralizat'!E20+'68.12 CENTRALIZATOR'!E20+'68.15.01-AJ SOC'!E20+'68.15.02-CANTINA'!E20+'68.50.50 rest DAS+CPFA'!E20</f>
        <v>0</v>
      </c>
      <c r="F20" s="357">
        <f>'68.04-PERS.VARSTNICE'!F20+'68.05 - AP+IND+RAT'!F20+'68.06 centralizat'!F20+'68.12 CENTRALIZATOR'!F20+'68.15.01-AJ SOC'!F20+'68.15.02-CANTINA'!F20+'68.50.50 rest DAS+CPFA'!F20</f>
        <v>0</v>
      </c>
      <c r="G20" s="357">
        <f>'68.04-PERS.VARSTNICE'!G20+'68.05 - AP+IND+RAT'!G20+'68.06 centralizat'!G20+'68.12 CENTRALIZATOR'!G20+'68.15.01-AJ SOC'!G20+'68.15.02-CANTINA'!G20+'68.50.50 rest DAS+CPFA'!G20</f>
        <v>0</v>
      </c>
      <c r="H20" s="357">
        <f>'68.04-PERS.VARSTNICE'!H20+'68.05 - AP+IND+RAT'!H20+'68.06 centralizat'!H20+'68.12 CENTRALIZATOR'!H20+'68.15.01-AJ SOC'!H20+'68.15.02-CANTINA'!H20+'68.50.50 rest DAS+CPFA'!H20</f>
        <v>0</v>
      </c>
      <c r="I20" s="389">
        <f>'68.04-PERS.VARSTNICE'!I20+'68.05 - AP+IND+RAT'!I20+'68.06 centralizat'!I20+'68.12 CENTRALIZATOR'!I20+'68.15.01-AJ SOC'!I20+'68.15.02-CANTINA'!I20+'68.50.50 rest DAS+CPFA'!I20</f>
        <v>0</v>
      </c>
      <c r="J20" s="100"/>
      <c r="K20" s="61"/>
      <c r="L20" s="101"/>
      <c r="O20" s="83"/>
    </row>
    <row r="21" spans="1:15" s="3" customFormat="1" x14ac:dyDescent="0.2">
      <c r="A21" s="82">
        <v>11</v>
      </c>
      <c r="B21" s="31" t="s">
        <v>162</v>
      </c>
      <c r="C21" s="6" t="s">
        <v>163</v>
      </c>
      <c r="D21" s="357">
        <f>'68.04-PERS.VARSTNICE'!D21+'68.05 - AP+IND+RAT'!D21+'68.06 centralizat'!D21+'68.12 CENTRALIZATOR'!D21+'68.15.01-AJ SOC'!D21+'68.15.02-CANTINA'!D21+'68.50.50 rest DAS+CPFA'!D21</f>
        <v>0</v>
      </c>
      <c r="E21" s="357">
        <f>'68.04-PERS.VARSTNICE'!E21+'68.05 - AP+IND+RAT'!E21+'68.06 centralizat'!E21+'68.12 CENTRALIZATOR'!E21+'68.15.01-AJ SOC'!E21+'68.15.02-CANTINA'!E21+'68.50.50 rest DAS+CPFA'!E21</f>
        <v>2466</v>
      </c>
      <c r="F21" s="357">
        <f>'68.04-PERS.VARSTNICE'!F21+'68.05 - AP+IND+RAT'!F21+'68.06 centralizat'!F21+'68.12 CENTRALIZATOR'!F21+'68.15.01-AJ SOC'!F21+'68.15.02-CANTINA'!F21+'68.50.50 rest DAS+CPFA'!F21</f>
        <v>625</v>
      </c>
      <c r="G21" s="357">
        <f>'68.04-PERS.VARSTNICE'!G21+'68.05 - AP+IND+RAT'!G21+'68.06 centralizat'!G21+'68.12 CENTRALIZATOR'!G21+'68.15.01-AJ SOC'!G21+'68.15.02-CANTINA'!G21+'68.50.50 rest DAS+CPFA'!G21</f>
        <v>623</v>
      </c>
      <c r="H21" s="357">
        <f>'68.04-PERS.VARSTNICE'!H21+'68.05 - AP+IND+RAT'!H21+'68.06 centralizat'!H21+'68.12 CENTRALIZATOR'!H21+'68.15.01-AJ SOC'!H21+'68.15.02-CANTINA'!H21+'68.50.50 rest DAS+CPFA'!H21</f>
        <v>612</v>
      </c>
      <c r="I21" s="389">
        <f>'68.04-PERS.VARSTNICE'!I21+'68.05 - AP+IND+RAT'!I21+'68.06 centralizat'!I21+'68.12 CENTRALIZATOR'!I21+'68.15.01-AJ SOC'!I21+'68.15.02-CANTINA'!I21+'68.50.50 rest DAS+CPFA'!I21</f>
        <v>606</v>
      </c>
      <c r="J21" s="100"/>
      <c r="K21" s="61"/>
      <c r="L21" s="101"/>
      <c r="O21" s="83"/>
    </row>
    <row r="22" spans="1:15" s="3" customFormat="1" x14ac:dyDescent="0.2">
      <c r="A22" s="66">
        <v>12</v>
      </c>
      <c r="B22" s="31" t="s">
        <v>204</v>
      </c>
      <c r="C22" s="206" t="s">
        <v>205</v>
      </c>
      <c r="D22" s="354">
        <f>'68.04-PERS.VARSTNICE'!D23+'68.05 - AP+IND+RAT'!D22+'68.06 centralizat'!D22+'68.12 CENTRALIZATOR'!D22+'68.15.01-AJ SOC'!D23+'68.15.02-CANTINA'!D23+'68.50.50 rest DAS+CPFA'!D22</f>
        <v>0</v>
      </c>
      <c r="E22" s="354">
        <f>'68.04-PERS.VARSTNICE'!E23+'68.05 - AP+IND+RAT'!E22+'68.06 centralizat'!E22+'68.12 CENTRALIZATOR'!E22+'68.15.01-AJ SOC'!E23+'68.15.02-CANTINA'!E23+'68.50.50 rest DAS+CPFA'!E22</f>
        <v>945</v>
      </c>
      <c r="F22" s="354">
        <f>'68.04-PERS.VARSTNICE'!F23+'68.05 - AP+IND+RAT'!F22+'68.06 centralizat'!F22+'68.12 CENTRALIZATOR'!F22+'68.15.01-AJ SOC'!F23+'68.15.02-CANTINA'!F23+'68.50.50 rest DAS+CPFA'!F22</f>
        <v>50</v>
      </c>
      <c r="G22" s="354">
        <f>'68.04-PERS.VARSTNICE'!G23+'68.05 - AP+IND+RAT'!G22+'68.06 centralizat'!G22+'68.12 CENTRALIZATOR'!G22+'68.15.01-AJ SOC'!G23+'68.15.02-CANTINA'!G23+'68.50.50 rest DAS+CPFA'!G22</f>
        <v>892</v>
      </c>
      <c r="H22" s="354">
        <f>'68.04-PERS.VARSTNICE'!H23+'68.05 - AP+IND+RAT'!H22+'68.06 centralizat'!H22+'68.12 CENTRALIZATOR'!H22+'68.15.01-AJ SOC'!H23+'68.15.02-CANTINA'!H23+'68.50.50 rest DAS+CPFA'!H22</f>
        <v>3</v>
      </c>
      <c r="I22" s="388">
        <f>'68.04-PERS.VARSTNICE'!I23+'68.05 - AP+IND+RAT'!I22+'68.06 centralizat'!I22+'68.12 CENTRALIZATOR'!I22+'68.15.01-AJ SOC'!I23+'68.15.02-CANTINA'!I23+'68.50.50 rest DAS+CPFA'!I22</f>
        <v>0</v>
      </c>
      <c r="J22" s="100"/>
      <c r="K22" s="61"/>
      <c r="L22" s="101"/>
      <c r="O22" s="83"/>
    </row>
    <row r="23" spans="1:15" s="3" customFormat="1" x14ac:dyDescent="0.2">
      <c r="A23" s="82">
        <v>13</v>
      </c>
      <c r="B23" s="31" t="s">
        <v>206</v>
      </c>
      <c r="C23" s="129" t="s">
        <v>207</v>
      </c>
      <c r="D23" s="357">
        <f>'68.04-PERS.VARSTNICE'!D24+'68.05 - AP+IND+RAT'!D23+'68.06 centralizat'!D23+'68.12 CENTRALIZATOR'!D23+'68.15.01-AJ SOC'!D24+'68.15.02-CANTINA'!D24+'68.50.50 rest DAS+CPFA'!D23</f>
        <v>0</v>
      </c>
      <c r="E23" s="357">
        <f>'68.04-PERS.VARSTNICE'!E24+'68.05 - AP+IND+RAT'!E23+'68.06 centralizat'!E23+'68.12 CENTRALIZATOR'!E23+'68.15.01-AJ SOC'!E24+'68.15.02-CANTINA'!E24+'68.50.50 rest DAS+CPFA'!E23</f>
        <v>945</v>
      </c>
      <c r="F23" s="357">
        <f>'68.04-PERS.VARSTNICE'!F24+'68.05 - AP+IND+RAT'!F23+'68.06 centralizat'!F23+'68.12 CENTRALIZATOR'!F23+'68.15.01-AJ SOC'!F24+'68.15.02-CANTINA'!F24+'68.50.50 rest DAS+CPFA'!F23</f>
        <v>50</v>
      </c>
      <c r="G23" s="357">
        <f>'68.04-PERS.VARSTNICE'!G24+'68.05 - AP+IND+RAT'!G23+'68.06 centralizat'!G23+'68.12 CENTRALIZATOR'!G23+'68.15.01-AJ SOC'!G24+'68.15.02-CANTINA'!G24+'68.50.50 rest DAS+CPFA'!G23</f>
        <v>892</v>
      </c>
      <c r="H23" s="357">
        <f>'68.04-PERS.VARSTNICE'!H24+'68.05 - AP+IND+RAT'!H23+'68.06 centralizat'!H23+'68.12 CENTRALIZATOR'!H23+'68.15.01-AJ SOC'!H24+'68.15.02-CANTINA'!H24+'68.50.50 rest DAS+CPFA'!H23</f>
        <v>3</v>
      </c>
      <c r="I23" s="389">
        <f>'68.04-PERS.VARSTNICE'!I24+'68.05 - AP+IND+RAT'!I23+'68.06 centralizat'!I23+'68.12 CENTRALIZATOR'!I23+'68.15.01-AJ SOC'!I24+'68.15.02-CANTINA'!I24+'68.50.50 rest DAS+CPFA'!I23</f>
        <v>0</v>
      </c>
      <c r="J23" s="100"/>
      <c r="K23" s="61"/>
      <c r="L23" s="101"/>
      <c r="O23" s="83"/>
    </row>
    <row r="24" spans="1:15" s="3" customFormat="1" hidden="1" x14ac:dyDescent="0.2">
      <c r="A24" s="66">
        <v>14</v>
      </c>
      <c r="B24" s="31" t="s">
        <v>262</v>
      </c>
      <c r="C24" s="465" t="s">
        <v>217</v>
      </c>
      <c r="D24" s="354"/>
      <c r="E24" s="354"/>
      <c r="F24" s="354"/>
      <c r="G24" s="354"/>
      <c r="H24" s="354"/>
      <c r="I24" s="388"/>
      <c r="J24" s="100"/>
      <c r="K24" s="61"/>
      <c r="L24" s="101"/>
      <c r="O24" s="83"/>
    </row>
    <row r="25" spans="1:15" s="3" customFormat="1" x14ac:dyDescent="0.2">
      <c r="A25" s="82">
        <v>15</v>
      </c>
      <c r="B25" s="30" t="s">
        <v>14</v>
      </c>
      <c r="C25" s="8" t="s">
        <v>15</v>
      </c>
      <c r="D25" s="354">
        <f>'68.04-PERS.VARSTNICE'!D25+'68.05 - AP+IND+RAT'!D25+'68.06 centralizat'!D25+'68.12 CENTRALIZATOR'!D25+'68.15.01-AJ SOC'!D25+'68.15.02-CANTINA'!D25+'68.50.50 rest DAS+CPFA'!D25</f>
        <v>0</v>
      </c>
      <c r="E25" s="354">
        <f>'68.04-PERS.VARSTNICE'!E25+'68.05 - AP+IND+RAT'!E25+'68.06 centralizat'!E25+'68.12 CENTRALIZATOR'!E25+'68.15.01-AJ SOC'!E25+'68.15.02-CANTINA'!E25+'68.50.50 rest DAS+CPFA'!E25</f>
        <v>890</v>
      </c>
      <c r="F25" s="354">
        <f>'68.04-PERS.VARSTNICE'!F25+'68.05 - AP+IND+RAT'!F25+'68.06 centralizat'!F25+'68.12 CENTRALIZATOR'!F25+'68.15.01-AJ SOC'!F25+'68.15.02-CANTINA'!F25+'68.50.50 rest DAS+CPFA'!F25</f>
        <v>223</v>
      </c>
      <c r="G25" s="354">
        <f>'68.04-PERS.VARSTNICE'!G25+'68.05 - AP+IND+RAT'!G25+'68.06 centralizat'!G25+'68.12 CENTRALIZATOR'!G25+'68.15.01-AJ SOC'!G25+'68.15.02-CANTINA'!G25+'68.50.50 rest DAS+CPFA'!G25</f>
        <v>234</v>
      </c>
      <c r="H25" s="354">
        <f>'68.04-PERS.VARSTNICE'!H25+'68.05 - AP+IND+RAT'!H25+'68.06 centralizat'!H25+'68.12 CENTRALIZATOR'!H25+'68.15.01-AJ SOC'!H25+'68.15.02-CANTINA'!H25+'68.50.50 rest DAS+CPFA'!H25</f>
        <v>219</v>
      </c>
      <c r="I25" s="388">
        <f>'68.04-PERS.VARSTNICE'!I25+'68.05 - AP+IND+RAT'!I25+'68.06 centralizat'!I25+'68.12 CENTRALIZATOR'!I25+'68.15.01-AJ SOC'!I25+'68.15.02-CANTINA'!I25+'68.50.50 rest DAS+CPFA'!I25</f>
        <v>214</v>
      </c>
      <c r="J25" s="98"/>
      <c r="K25" s="46"/>
      <c r="L25" s="99"/>
    </row>
    <row r="26" spans="1:15" s="3" customFormat="1" x14ac:dyDescent="0.2">
      <c r="A26" s="66">
        <v>16</v>
      </c>
      <c r="B26" s="32" t="s">
        <v>16</v>
      </c>
      <c r="C26" s="6" t="s">
        <v>17</v>
      </c>
      <c r="D26" s="357">
        <f>'68.04-PERS.VARSTNICE'!D26+'68.05 - AP+IND+RAT'!D26+'68.06 centralizat'!D26+'68.12 CENTRALIZATOR'!D26+'68.15.01-AJ SOC'!D26+'68.15.02-CANTINA'!D26+'68.50.50 rest DAS+CPFA'!D26</f>
        <v>0</v>
      </c>
      <c r="E26" s="357">
        <f>'68.04-PERS.VARSTNICE'!E26+'68.05 - AP+IND+RAT'!E26+'68.06 centralizat'!E26+'68.12 CENTRALIZATOR'!E26+'68.15.01-AJ SOC'!E26+'68.15.02-CANTINA'!E26+'68.50.50 rest DAS+CPFA'!E26</f>
        <v>6</v>
      </c>
      <c r="F26" s="357">
        <f>'68.04-PERS.VARSTNICE'!F26+'68.05 - AP+IND+RAT'!F26+'68.06 centralizat'!F26+'68.12 CENTRALIZATOR'!F26+'68.15.01-AJ SOC'!F26+'68.15.02-CANTINA'!F26+'68.50.50 rest DAS+CPFA'!F26</f>
        <v>0</v>
      </c>
      <c r="G26" s="357">
        <f>'68.04-PERS.VARSTNICE'!G26+'68.05 - AP+IND+RAT'!G26+'68.06 centralizat'!G26+'68.12 CENTRALIZATOR'!G26+'68.15.01-AJ SOC'!G26+'68.15.02-CANTINA'!G26+'68.50.50 rest DAS+CPFA'!G26</f>
        <v>6</v>
      </c>
      <c r="H26" s="357">
        <f>'68.04-PERS.VARSTNICE'!H26+'68.05 - AP+IND+RAT'!H26+'68.06 centralizat'!H26+'68.12 CENTRALIZATOR'!H26+'68.15.01-AJ SOC'!H26+'68.15.02-CANTINA'!H26+'68.50.50 rest DAS+CPFA'!H26</f>
        <v>0</v>
      </c>
      <c r="I26" s="389">
        <f>'68.04-PERS.VARSTNICE'!I26+'68.05 - AP+IND+RAT'!I26+'68.06 centralizat'!I26+'68.12 CENTRALIZATOR'!I26+'68.15.01-AJ SOC'!I26+'68.15.02-CANTINA'!I26+'68.50.50 rest DAS+CPFA'!I26</f>
        <v>0</v>
      </c>
      <c r="J26" s="100"/>
      <c r="K26" s="61"/>
      <c r="L26" s="101"/>
    </row>
    <row r="27" spans="1:15" s="3" customFormat="1" x14ac:dyDescent="0.2">
      <c r="A27" s="82">
        <v>17</v>
      </c>
      <c r="B27" s="32" t="s">
        <v>18</v>
      </c>
      <c r="C27" s="6" t="s">
        <v>19</v>
      </c>
      <c r="D27" s="357">
        <f>'68.04-PERS.VARSTNICE'!D27+'68.05 - AP+IND+RAT'!D27+'68.06 centralizat'!D27+'68.12 CENTRALIZATOR'!D27+'68.15.01-AJ SOC'!D27+'68.15.02-CANTINA'!D27+'68.50.50 rest DAS+CPFA'!D27</f>
        <v>0</v>
      </c>
      <c r="E27" s="357">
        <f>'68.04-PERS.VARSTNICE'!E27+'68.05 - AP+IND+RAT'!E27+'68.06 centralizat'!E27+'68.12 CENTRALIZATOR'!E27+'68.15.01-AJ SOC'!E27+'68.15.02-CANTINA'!E27+'68.50.50 rest DAS+CPFA'!E27</f>
        <v>1</v>
      </c>
      <c r="F27" s="357">
        <f>'68.04-PERS.VARSTNICE'!F27+'68.05 - AP+IND+RAT'!F27+'68.06 centralizat'!F27+'68.12 CENTRALIZATOR'!F27+'68.15.01-AJ SOC'!F27+'68.15.02-CANTINA'!F27+'68.50.50 rest DAS+CPFA'!F27</f>
        <v>0</v>
      </c>
      <c r="G27" s="357">
        <f>'68.04-PERS.VARSTNICE'!G27+'68.05 - AP+IND+RAT'!G27+'68.06 centralizat'!G27+'68.12 CENTRALIZATOR'!G27+'68.15.01-AJ SOC'!G27+'68.15.02-CANTINA'!G27+'68.50.50 rest DAS+CPFA'!G27</f>
        <v>1</v>
      </c>
      <c r="H27" s="357">
        <f>'68.04-PERS.VARSTNICE'!H27+'68.05 - AP+IND+RAT'!H27+'68.06 centralizat'!H27+'68.12 CENTRALIZATOR'!H27+'68.15.01-AJ SOC'!H27+'68.15.02-CANTINA'!H27+'68.50.50 rest DAS+CPFA'!H27</f>
        <v>0</v>
      </c>
      <c r="I27" s="389">
        <f>'68.04-PERS.VARSTNICE'!I27+'68.05 - AP+IND+RAT'!I27+'68.06 centralizat'!I27+'68.12 CENTRALIZATOR'!I27+'68.15.01-AJ SOC'!I27+'68.15.02-CANTINA'!I27+'68.50.50 rest DAS+CPFA'!I27</f>
        <v>0</v>
      </c>
      <c r="J27" s="100"/>
      <c r="K27" s="61"/>
      <c r="L27" s="101"/>
    </row>
    <row r="28" spans="1:15" s="3" customFormat="1" x14ac:dyDescent="0.2">
      <c r="A28" s="66">
        <v>18</v>
      </c>
      <c r="B28" s="32" t="s">
        <v>20</v>
      </c>
      <c r="C28" s="6" t="s">
        <v>21</v>
      </c>
      <c r="D28" s="357">
        <f>'68.04-PERS.VARSTNICE'!D28+'68.05 - AP+IND+RAT'!D28+'68.06 centralizat'!D28+'68.12 CENTRALIZATOR'!D28+'68.15.01-AJ SOC'!D28+'68.15.02-CANTINA'!D28+'68.50.50 rest DAS+CPFA'!D28</f>
        <v>0</v>
      </c>
      <c r="E28" s="357">
        <f>'68.04-PERS.VARSTNICE'!E28+'68.05 - AP+IND+RAT'!E28+'68.06 centralizat'!E28+'68.12 CENTRALIZATOR'!E28+'68.15.01-AJ SOC'!E28+'68.15.02-CANTINA'!E28+'68.50.50 rest DAS+CPFA'!E28</f>
        <v>2</v>
      </c>
      <c r="F28" s="357">
        <f>'68.04-PERS.VARSTNICE'!F28+'68.05 - AP+IND+RAT'!F28+'68.06 centralizat'!F28+'68.12 CENTRALIZATOR'!F28+'68.15.01-AJ SOC'!F28+'68.15.02-CANTINA'!F28+'68.50.50 rest DAS+CPFA'!F28</f>
        <v>0</v>
      </c>
      <c r="G28" s="357">
        <f>'68.04-PERS.VARSTNICE'!G28+'68.05 - AP+IND+RAT'!G28+'68.06 centralizat'!G28+'68.12 CENTRALIZATOR'!G28+'68.15.01-AJ SOC'!G28+'68.15.02-CANTINA'!G28+'68.50.50 rest DAS+CPFA'!G28</f>
        <v>2</v>
      </c>
      <c r="H28" s="357">
        <f>'68.04-PERS.VARSTNICE'!H28+'68.05 - AP+IND+RAT'!H28+'68.06 centralizat'!H28+'68.12 CENTRALIZATOR'!H28+'68.15.01-AJ SOC'!H28+'68.15.02-CANTINA'!H28+'68.50.50 rest DAS+CPFA'!H28</f>
        <v>0</v>
      </c>
      <c r="I28" s="389">
        <f>'68.04-PERS.VARSTNICE'!I28+'68.05 - AP+IND+RAT'!I28+'68.06 centralizat'!I28+'68.12 CENTRALIZATOR'!I28+'68.15.01-AJ SOC'!I28+'68.15.02-CANTINA'!I28+'68.50.50 rest DAS+CPFA'!I28</f>
        <v>0</v>
      </c>
      <c r="J28" s="100"/>
      <c r="K28" s="61"/>
      <c r="L28" s="101"/>
    </row>
    <row r="29" spans="1:15" s="3" customFormat="1" x14ac:dyDescent="0.2">
      <c r="A29" s="82">
        <v>19</v>
      </c>
      <c r="B29" s="33" t="s">
        <v>22</v>
      </c>
      <c r="C29" s="92" t="s">
        <v>23</v>
      </c>
      <c r="D29" s="357">
        <f>'68.04-PERS.VARSTNICE'!D29+'68.05 - AP+IND+RAT'!D29+'68.06 centralizat'!D29+'68.12 CENTRALIZATOR'!D29+'68.15.01-AJ SOC'!D29+'68.15.02-CANTINA'!D29+'68.50.50 rest DAS+CPFA'!D29</f>
        <v>0</v>
      </c>
      <c r="E29" s="357">
        <f>'68.04-PERS.VARSTNICE'!E29+'68.05 - AP+IND+RAT'!E29+'68.06 centralizat'!E29+'68.12 CENTRALIZATOR'!E29+'68.15.01-AJ SOC'!E29+'68.15.02-CANTINA'!E29+'68.50.50 rest DAS+CPFA'!E29</f>
        <v>1</v>
      </c>
      <c r="F29" s="357">
        <f>'68.04-PERS.VARSTNICE'!F29+'68.05 - AP+IND+RAT'!F29+'68.06 centralizat'!F29+'68.12 CENTRALIZATOR'!F29+'68.15.01-AJ SOC'!F29+'68.15.02-CANTINA'!F29+'68.50.50 rest DAS+CPFA'!F29</f>
        <v>0</v>
      </c>
      <c r="G29" s="357">
        <f>'68.04-PERS.VARSTNICE'!G29+'68.05 - AP+IND+RAT'!G29+'68.06 centralizat'!G29+'68.12 CENTRALIZATOR'!G29+'68.15.01-AJ SOC'!G29+'68.15.02-CANTINA'!G29+'68.50.50 rest DAS+CPFA'!G29</f>
        <v>1</v>
      </c>
      <c r="H29" s="357">
        <f>'68.04-PERS.VARSTNICE'!H29+'68.05 - AP+IND+RAT'!H29+'68.06 centralizat'!H29+'68.12 CENTRALIZATOR'!H29+'68.15.01-AJ SOC'!H29+'68.15.02-CANTINA'!H29+'68.50.50 rest DAS+CPFA'!H29</f>
        <v>0</v>
      </c>
      <c r="I29" s="389">
        <f>'68.04-PERS.VARSTNICE'!I29+'68.05 - AP+IND+RAT'!I29+'68.06 centralizat'!I29+'68.12 CENTRALIZATOR'!I29+'68.15.01-AJ SOC'!I29+'68.15.02-CANTINA'!I29+'68.50.50 rest DAS+CPFA'!I29</f>
        <v>0</v>
      </c>
      <c r="J29" s="100"/>
      <c r="K29" s="61"/>
      <c r="L29" s="101"/>
    </row>
    <row r="30" spans="1:15" s="3" customFormat="1" x14ac:dyDescent="0.2">
      <c r="A30" s="66">
        <v>20</v>
      </c>
      <c r="B30" s="32" t="s">
        <v>24</v>
      </c>
      <c r="C30" s="6" t="s">
        <v>25</v>
      </c>
      <c r="D30" s="357">
        <f>'68.04-PERS.VARSTNICE'!D30+'68.05 - AP+IND+RAT'!D30+'68.06 centralizat'!D30+'68.12 CENTRALIZATOR'!D30+'68.15.01-AJ SOC'!D30+'68.15.02-CANTINA'!D30+'68.50.50 rest DAS+CPFA'!D30</f>
        <v>0</v>
      </c>
      <c r="E30" s="357">
        <f>'68.04-PERS.VARSTNICE'!E30+'68.05 - AP+IND+RAT'!E30+'68.06 centralizat'!E30+'68.12 CENTRALIZATOR'!E30+'68.15.01-AJ SOC'!E30+'68.15.02-CANTINA'!E30+'68.50.50 rest DAS+CPFA'!E30</f>
        <v>1</v>
      </c>
      <c r="F30" s="357">
        <f>'68.04-PERS.VARSTNICE'!F30+'68.05 - AP+IND+RAT'!F30+'68.06 centralizat'!F30+'68.12 CENTRALIZATOR'!F30+'68.15.01-AJ SOC'!F30+'68.15.02-CANTINA'!F30+'68.50.50 rest DAS+CPFA'!F30</f>
        <v>0</v>
      </c>
      <c r="G30" s="357">
        <f>'68.04-PERS.VARSTNICE'!G30+'68.05 - AP+IND+RAT'!G30+'68.06 centralizat'!G30+'68.12 CENTRALIZATOR'!G30+'68.15.01-AJ SOC'!G30+'68.15.02-CANTINA'!G30+'68.50.50 rest DAS+CPFA'!G30</f>
        <v>1</v>
      </c>
      <c r="H30" s="357">
        <f>'68.04-PERS.VARSTNICE'!H30+'68.05 - AP+IND+RAT'!H30+'68.06 centralizat'!H30+'68.12 CENTRALIZATOR'!H30+'68.15.01-AJ SOC'!H30+'68.15.02-CANTINA'!H30+'68.50.50 rest DAS+CPFA'!H30</f>
        <v>0</v>
      </c>
      <c r="I30" s="389">
        <f>'68.04-PERS.VARSTNICE'!I30+'68.05 - AP+IND+RAT'!I30+'68.06 centralizat'!I30+'68.12 CENTRALIZATOR'!I30+'68.15.01-AJ SOC'!I30+'68.15.02-CANTINA'!I30+'68.50.50 rest DAS+CPFA'!I30</f>
        <v>0</v>
      </c>
      <c r="J30" s="100"/>
      <c r="K30" s="61"/>
      <c r="L30" s="101"/>
    </row>
    <row r="31" spans="1:15" s="3" customFormat="1" x14ac:dyDescent="0.2">
      <c r="A31" s="82">
        <v>21</v>
      </c>
      <c r="B31" s="32" t="s">
        <v>164</v>
      </c>
      <c r="C31" s="6" t="s">
        <v>165</v>
      </c>
      <c r="D31" s="357">
        <f>'68.04-PERS.VARSTNICE'!D31+'68.05 - AP+IND+RAT'!D31+'68.06 centralizat'!D31+'68.12 CENTRALIZATOR'!D31+'68.15.01-AJ SOC'!D31+'68.15.02-CANTINA'!D31+'68.50.50 rest DAS+CPFA'!D31</f>
        <v>0</v>
      </c>
      <c r="E31" s="357">
        <f>'68.04-PERS.VARSTNICE'!E31+'68.05 - AP+IND+RAT'!E31+'68.06 centralizat'!E31+'68.12 CENTRALIZATOR'!E31+'68.15.01-AJ SOC'!E31+'68.15.02-CANTINA'!E31+'68.50.50 rest DAS+CPFA'!E31</f>
        <v>879</v>
      </c>
      <c r="F31" s="357">
        <f>'68.04-PERS.VARSTNICE'!F31+'68.05 - AP+IND+RAT'!F31+'68.06 centralizat'!F31+'68.12 CENTRALIZATOR'!F31+'68.15.01-AJ SOC'!F31+'68.15.02-CANTINA'!F31+'68.50.50 rest DAS+CPFA'!F31</f>
        <v>223</v>
      </c>
      <c r="G31" s="357">
        <f>'68.04-PERS.VARSTNICE'!G31+'68.05 - AP+IND+RAT'!G31+'68.06 centralizat'!G31+'68.12 CENTRALIZATOR'!G31+'68.15.01-AJ SOC'!G31+'68.15.02-CANTINA'!G31+'68.50.50 rest DAS+CPFA'!G31</f>
        <v>223</v>
      </c>
      <c r="H31" s="357">
        <f>'68.04-PERS.VARSTNICE'!H31+'68.05 - AP+IND+RAT'!H31+'68.06 centralizat'!H31+'68.12 CENTRALIZATOR'!H31+'68.15.01-AJ SOC'!H31+'68.15.02-CANTINA'!H31+'68.50.50 rest DAS+CPFA'!H31</f>
        <v>219</v>
      </c>
      <c r="I31" s="389">
        <f>'68.04-PERS.VARSTNICE'!I31+'68.05 - AP+IND+RAT'!I31+'68.06 centralizat'!I31+'68.12 CENTRALIZATOR'!I31+'68.15.01-AJ SOC'!I31+'68.15.02-CANTINA'!I31+'68.50.50 rest DAS+CPFA'!I31</f>
        <v>214</v>
      </c>
      <c r="J31" s="100"/>
      <c r="K31" s="61"/>
      <c r="L31" s="101"/>
    </row>
    <row r="32" spans="1:15" s="3" customFormat="1" hidden="1" x14ac:dyDescent="0.2">
      <c r="A32" s="66">
        <v>22</v>
      </c>
      <c r="B32" s="32" t="s">
        <v>166</v>
      </c>
      <c r="C32" s="6" t="s">
        <v>167</v>
      </c>
      <c r="D32" s="354">
        <f>'68.04-PERS.VARSTNICE'!D32+'68.05 - AP+IND+RAT'!D32+'68.06 centralizat'!D32+'68.12 CENTRALIZATOR'!D32+'68.15.01-AJ SOC'!D32+'68.15.02-CANTINA'!D32+'68.50.50 rest DAS+CPFA'!D32</f>
        <v>0</v>
      </c>
      <c r="E32" s="354">
        <f>'68.04-PERS.VARSTNICE'!E32+'68.05 - AP+IND+RAT'!E32+'68.06 centralizat'!E32+'68.12 CENTRALIZATOR'!E32+'68.15.01-AJ SOC'!E32+'68.15.02-CANTINA'!E32+'68.50.50 rest DAS+CPFA'!E32</f>
        <v>0</v>
      </c>
      <c r="F32" s="354">
        <f>'68.04-PERS.VARSTNICE'!F32+'68.05 - AP+IND+RAT'!F32+'68.06 centralizat'!F32+'68.12 CENTRALIZATOR'!F32+'68.15.01-AJ SOC'!F32+'68.15.02-CANTINA'!F32+'68.50.50 rest DAS+CPFA'!F32</f>
        <v>0</v>
      </c>
      <c r="G32" s="354">
        <f>'68.04-PERS.VARSTNICE'!G32+'68.05 - AP+IND+RAT'!G32+'68.06 centralizat'!G32+'68.12 CENTRALIZATOR'!G32+'68.15.01-AJ SOC'!G32+'68.15.02-CANTINA'!G32+'68.50.50 rest DAS+CPFA'!G32</f>
        <v>0</v>
      </c>
      <c r="H32" s="354">
        <f>'68.04-PERS.VARSTNICE'!H32+'68.05 - AP+IND+RAT'!H32+'68.06 centralizat'!H32+'68.12 CENTRALIZATOR'!H32+'68.15.01-AJ SOC'!H32+'68.15.02-CANTINA'!H32+'68.50.50 rest DAS+CPFA'!H32</f>
        <v>0</v>
      </c>
      <c r="I32" s="388">
        <f>'68.04-PERS.VARSTNICE'!I32+'68.05 - AP+IND+RAT'!I32+'68.06 centralizat'!I32+'68.12 CENTRALIZATOR'!I32+'68.15.01-AJ SOC'!I32+'68.15.02-CANTINA'!I32+'68.50.50 rest DAS+CPFA'!I32</f>
        <v>0</v>
      </c>
      <c r="J32" s="100"/>
      <c r="K32" s="61"/>
      <c r="L32" s="101"/>
    </row>
    <row r="33" spans="1:16" s="3" customFormat="1" ht="25.5" x14ac:dyDescent="0.2">
      <c r="A33" s="82">
        <v>23</v>
      </c>
      <c r="B33" s="23" t="s">
        <v>135</v>
      </c>
      <c r="C33" s="42">
        <v>20</v>
      </c>
      <c r="D33" s="387">
        <f>'68.04-PERS.VARSTNICE'!D33+'68.05 - AP+IND+RAT'!D33+'68.06 centralizat'!D33+'68.12 CENTRALIZATOR'!D33+'68.15.01-AJ SOC'!D33+'68.15.02-CANTINA'!D33+'68.50.50 rest DAS+CPFA'!D33</f>
        <v>0</v>
      </c>
      <c r="E33" s="354">
        <f>'68.04-PERS.VARSTNICE'!E33+'68.05 - AP+IND+RAT'!E33+'68.06 centralizat'!E33+'68.12 CENTRALIZATOR'!E33+'68.15.01-AJ SOC'!E33+'68.15.02-CANTINA'!E33+'68.50.50 rest DAS+CPFA'!E33</f>
        <v>6729</v>
      </c>
      <c r="F33" s="354">
        <f>'68.04-PERS.VARSTNICE'!F33+'68.05 - AP+IND+RAT'!F33+'68.06 centralizat'!F33+'68.12 CENTRALIZATOR'!F33+'68.15.01-AJ SOC'!F33+'68.15.02-CANTINA'!F33+'68.50.50 rest DAS+CPFA'!F33</f>
        <v>2279</v>
      </c>
      <c r="G33" s="354">
        <f>'68.04-PERS.VARSTNICE'!G33+'68.05 - AP+IND+RAT'!G33+'68.06 centralizat'!G33+'68.12 CENTRALIZATOR'!G33+'68.15.01-AJ SOC'!G33+'68.15.02-CANTINA'!G33+'68.50.50 rest DAS+CPFA'!G33</f>
        <v>1949</v>
      </c>
      <c r="H33" s="354">
        <f>'68.04-PERS.VARSTNICE'!H33+'68.05 - AP+IND+RAT'!H33+'68.06 centralizat'!H33+'68.12 CENTRALIZATOR'!H33+'68.15.01-AJ SOC'!H33+'68.15.02-CANTINA'!H33+'68.50.50 rest DAS+CPFA'!H33</f>
        <v>1255</v>
      </c>
      <c r="I33" s="388">
        <f>'68.04-PERS.VARSTNICE'!I33+'68.05 - AP+IND+RAT'!I33+'68.06 centralizat'!I33+'68.12 CENTRALIZATOR'!I33+'68.15.01-AJ SOC'!I33+'68.15.02-CANTINA'!I33+'68.50.50 rest DAS+CPFA'!I33</f>
        <v>1246</v>
      </c>
      <c r="J33" s="390">
        <f>'68.04-PERS.VARSTNICE'!J33+'68.05 - AP+IND+RAT'!J33+'68.06 centralizat'!J33+'68.12 CENTRALIZATOR'!J33+'68.15.01-AJ SOC'!J33+'68.15.02-CANTINA'!J33+'68.50.50 rest DAS+CPFA'!J33</f>
        <v>7472</v>
      </c>
      <c r="K33" s="354">
        <f>'68.04-PERS.VARSTNICE'!K33+'68.05 - AP+IND+RAT'!K33+'68.06 centralizat'!K33+'68.12 CENTRALIZATOR'!K33+'68.15.01-AJ SOC'!K33+'68.15.02-CANTINA'!K33+'68.50.50 rest DAS+CPFA'!K33</f>
        <v>7451</v>
      </c>
      <c r="L33" s="355">
        <f>'68.04-PERS.VARSTNICE'!L33+'68.05 - AP+IND+RAT'!L33+'68.06 centralizat'!L33+'68.12 CENTRALIZATOR'!L33+'68.15.01-AJ SOC'!L33+'68.15.02-CANTINA'!L33+'68.50.50 rest DAS+CPFA'!L33</f>
        <v>7435</v>
      </c>
    </row>
    <row r="34" spans="1:16" s="3" customFormat="1" x14ac:dyDescent="0.2">
      <c r="A34" s="66">
        <v>24</v>
      </c>
      <c r="B34" s="29" t="s">
        <v>26</v>
      </c>
      <c r="C34" s="8" t="s">
        <v>27</v>
      </c>
      <c r="D34" s="354">
        <f>'68.04-PERS.VARSTNICE'!D34+'68.05 - AP+IND+RAT'!D34+'68.06 centralizat'!D34+'68.12 CENTRALIZATOR'!D34+'68.15.01-AJ SOC'!D34+'68.15.02-CANTINA'!D34+'68.50.50 rest DAS+CPFA'!D34</f>
        <v>0</v>
      </c>
      <c r="E34" s="354">
        <f>'68.04-PERS.VARSTNICE'!E34+'68.05 - AP+IND+RAT'!E34+'68.06 centralizat'!E34+'68.12 CENTRALIZATOR'!E34+'68.15.01-AJ SOC'!E34+'68.15.02-CANTINA'!E34+'68.50.50 rest DAS+CPFA'!E34</f>
        <v>3940</v>
      </c>
      <c r="F34" s="354">
        <f>'68.04-PERS.VARSTNICE'!F34+'68.05 - AP+IND+RAT'!F34+'68.06 centralizat'!F34+'68.12 CENTRALIZATOR'!F34+'68.15.01-AJ SOC'!F34+'68.15.02-CANTINA'!F34+'68.50.50 rest DAS+CPFA'!F34</f>
        <v>1568</v>
      </c>
      <c r="G34" s="354">
        <f>'68.04-PERS.VARSTNICE'!G34+'68.05 - AP+IND+RAT'!G34+'68.06 centralizat'!G34+'68.12 CENTRALIZATOR'!G34+'68.15.01-AJ SOC'!G34+'68.15.02-CANTINA'!G34+'68.50.50 rest DAS+CPFA'!G34</f>
        <v>1025</v>
      </c>
      <c r="H34" s="354">
        <f>'68.04-PERS.VARSTNICE'!H34+'68.05 - AP+IND+RAT'!H34+'68.06 centralizat'!H34+'68.12 CENTRALIZATOR'!H34+'68.15.01-AJ SOC'!H34+'68.15.02-CANTINA'!H34+'68.50.50 rest DAS+CPFA'!H34</f>
        <v>677</v>
      </c>
      <c r="I34" s="388">
        <f>'68.04-PERS.VARSTNICE'!I34+'68.05 - AP+IND+RAT'!I34+'68.06 centralizat'!I34+'68.12 CENTRALIZATOR'!I34+'68.15.01-AJ SOC'!I34+'68.15.02-CANTINA'!I34+'68.50.50 rest DAS+CPFA'!I34</f>
        <v>670</v>
      </c>
      <c r="J34" s="98"/>
      <c r="K34" s="46"/>
      <c r="L34" s="99"/>
    </row>
    <row r="35" spans="1:16" s="3" customFormat="1" x14ac:dyDescent="0.2">
      <c r="A35" s="82">
        <v>25</v>
      </c>
      <c r="B35" s="30" t="s">
        <v>28</v>
      </c>
      <c r="C35" s="8" t="s">
        <v>29</v>
      </c>
      <c r="D35" s="354">
        <f>'68.04-PERS.VARSTNICE'!D35+'68.05 - AP+IND+RAT'!D35+'68.06 centralizat'!D35+'68.12 CENTRALIZATOR'!D35+'68.15.01-AJ SOC'!D35+'68.15.02-CANTINA'!D35+'68.50.50 rest DAS+CPFA'!D35</f>
        <v>0</v>
      </c>
      <c r="E35" s="354">
        <f>'68.04-PERS.VARSTNICE'!E35+'68.05 - AP+IND+RAT'!E35+'68.06 centralizat'!E35+'68.12 CENTRALIZATOR'!E35+'68.15.01-AJ SOC'!E35+'68.15.02-CANTINA'!E35+'68.50.50 rest DAS+CPFA'!E35</f>
        <v>61</v>
      </c>
      <c r="F35" s="354">
        <f>'68.04-PERS.VARSTNICE'!F35+'68.05 - AP+IND+RAT'!F35+'68.06 centralizat'!F35+'68.12 CENTRALIZATOR'!F35+'68.15.01-AJ SOC'!F35+'68.15.02-CANTINA'!F35+'68.50.50 rest DAS+CPFA'!F35</f>
        <v>18</v>
      </c>
      <c r="G35" s="354">
        <f>'68.04-PERS.VARSTNICE'!G35+'68.05 - AP+IND+RAT'!G35+'68.06 centralizat'!G35+'68.12 CENTRALIZATOR'!G35+'68.15.01-AJ SOC'!G35+'68.15.02-CANTINA'!G35+'68.50.50 rest DAS+CPFA'!G35</f>
        <v>43</v>
      </c>
      <c r="H35" s="354">
        <f>'68.04-PERS.VARSTNICE'!H35+'68.05 - AP+IND+RAT'!H35+'68.06 centralizat'!H35+'68.12 CENTRALIZATOR'!H35+'68.15.01-AJ SOC'!H35+'68.15.02-CANTINA'!H35+'68.50.50 rest DAS+CPFA'!H35</f>
        <v>0</v>
      </c>
      <c r="I35" s="388">
        <f>'68.04-PERS.VARSTNICE'!I35+'68.05 - AP+IND+RAT'!I35+'68.06 centralizat'!I35+'68.12 CENTRALIZATOR'!I35+'68.15.01-AJ SOC'!I35+'68.15.02-CANTINA'!I35+'68.50.50 rest DAS+CPFA'!I35</f>
        <v>0</v>
      </c>
      <c r="J35" s="100"/>
      <c r="K35" s="61"/>
      <c r="L35" s="101"/>
    </row>
    <row r="36" spans="1:16" s="3" customFormat="1" x14ac:dyDescent="0.2">
      <c r="A36" s="66">
        <v>26</v>
      </c>
      <c r="B36" s="32" t="s">
        <v>28</v>
      </c>
      <c r="C36" s="6"/>
      <c r="D36" s="357">
        <f>'68.04-PERS.VARSTNICE'!D36+'68.05 - AP+IND+RAT'!D36+'68.06 centralizat'!D36+'68.12 CENTRALIZATOR'!D36+'68.15.01-AJ SOC'!D36+'68.15.02-CANTINA'!D36+'68.50.50 rest DAS+CPFA'!D36</f>
        <v>0</v>
      </c>
      <c r="E36" s="357">
        <f>'68.04-PERS.VARSTNICE'!E36+'68.05 - AP+IND+RAT'!E36+'68.06 centralizat'!E36+'68.12 CENTRALIZATOR'!E36+'68.15.01-AJ SOC'!E36+'68.15.02-CANTINA'!E36+'68.50.50 rest DAS+CPFA'!E36</f>
        <v>55</v>
      </c>
      <c r="F36" s="357">
        <f>'68.04-PERS.VARSTNICE'!F36+'68.05 - AP+IND+RAT'!F36+'68.06 centralizat'!F36+'68.12 CENTRALIZATOR'!F36+'68.15.01-AJ SOC'!F36+'68.15.02-CANTINA'!F36+'68.50.50 rest DAS+CPFA'!F36</f>
        <v>18</v>
      </c>
      <c r="G36" s="357">
        <f>'68.04-PERS.VARSTNICE'!G36+'68.05 - AP+IND+RAT'!G36+'68.06 centralizat'!G36+'68.12 CENTRALIZATOR'!G36+'68.15.01-AJ SOC'!G36+'68.15.02-CANTINA'!G36+'68.50.50 rest DAS+CPFA'!G36</f>
        <v>37</v>
      </c>
      <c r="H36" s="357">
        <f>'68.04-PERS.VARSTNICE'!H36+'68.05 - AP+IND+RAT'!H36+'68.06 centralizat'!H36+'68.12 CENTRALIZATOR'!H36+'68.15.01-AJ SOC'!H36+'68.15.02-CANTINA'!H36+'68.50.50 rest DAS+CPFA'!H36</f>
        <v>0</v>
      </c>
      <c r="I36" s="389">
        <f>'68.04-PERS.VARSTNICE'!I36+'68.05 - AP+IND+RAT'!I36+'68.06 centralizat'!I36+'68.12 CENTRALIZATOR'!I36+'68.15.01-AJ SOC'!I36+'68.15.02-CANTINA'!I36+'68.50.50 rest DAS+CPFA'!I36</f>
        <v>0</v>
      </c>
      <c r="J36" s="100"/>
      <c r="K36" s="61"/>
      <c r="L36" s="101"/>
    </row>
    <row r="37" spans="1:16" s="3" customFormat="1" x14ac:dyDescent="0.2">
      <c r="A37" s="82">
        <v>27</v>
      </c>
      <c r="B37" s="32" t="s">
        <v>169</v>
      </c>
      <c r="C37" s="6"/>
      <c r="D37" s="357">
        <f>'68.04-PERS.VARSTNICE'!D37+'68.05 - AP+IND+RAT'!D37+'68.06 centralizat'!D37+'68.12 CENTRALIZATOR'!D37+'68.15.01-AJ SOC'!D37+'68.15.02-CANTINA'!D37+'68.50.50 rest DAS+CPFA'!D37</f>
        <v>0</v>
      </c>
      <c r="E37" s="357">
        <f>'68.04-PERS.VARSTNICE'!E37+'68.05 - AP+IND+RAT'!E37+'68.06 centralizat'!E37+'68.12 CENTRALIZATOR'!E37+'68.15.01-AJ SOC'!E37+'68.15.02-CANTINA'!E37+'68.50.50 rest DAS+CPFA'!E37</f>
        <v>6</v>
      </c>
      <c r="F37" s="357">
        <f>'68.04-PERS.VARSTNICE'!F37+'68.05 - AP+IND+RAT'!F37+'68.06 centralizat'!F37+'68.12 CENTRALIZATOR'!F37+'68.15.01-AJ SOC'!F37+'68.15.02-CANTINA'!F37+'68.50.50 rest DAS+CPFA'!F37</f>
        <v>0</v>
      </c>
      <c r="G37" s="357">
        <f>'68.04-PERS.VARSTNICE'!G37+'68.05 - AP+IND+RAT'!G37+'68.06 centralizat'!G37+'68.12 CENTRALIZATOR'!G37+'68.15.01-AJ SOC'!G37+'68.15.02-CANTINA'!G37+'68.50.50 rest DAS+CPFA'!G37</f>
        <v>6</v>
      </c>
      <c r="H37" s="357">
        <f>'68.04-PERS.VARSTNICE'!H37+'68.05 - AP+IND+RAT'!H37+'68.06 centralizat'!H37+'68.12 CENTRALIZATOR'!H37+'68.15.01-AJ SOC'!H37+'68.15.02-CANTINA'!H37+'68.50.50 rest DAS+CPFA'!H37</f>
        <v>0</v>
      </c>
      <c r="I37" s="389">
        <f>'68.04-PERS.VARSTNICE'!I37+'68.05 - AP+IND+RAT'!I37+'68.06 centralizat'!I37+'68.12 CENTRALIZATOR'!I37+'68.15.01-AJ SOC'!I37+'68.15.02-CANTINA'!I37+'68.50.50 rest DAS+CPFA'!I37</f>
        <v>0</v>
      </c>
      <c r="J37" s="100"/>
      <c r="K37" s="61"/>
      <c r="L37" s="101"/>
      <c r="O37" s="273"/>
      <c r="P37" s="273"/>
    </row>
    <row r="38" spans="1:16" s="3" customFormat="1" hidden="1" x14ac:dyDescent="0.2">
      <c r="A38" s="66">
        <v>28</v>
      </c>
      <c r="B38" s="32" t="s">
        <v>168</v>
      </c>
      <c r="C38" s="6"/>
      <c r="D38" s="354">
        <f>'68.04-PERS.VARSTNICE'!D38+'68.05 - AP+IND+RAT'!D38+'68.06 centralizat'!D38+'68.12 CENTRALIZATOR'!D38+'68.15.01-AJ SOC'!D38+'68.15.02-CANTINA'!D38+'68.50.50 rest DAS+CPFA'!D38</f>
        <v>0</v>
      </c>
      <c r="E38" s="354">
        <f>'68.04-PERS.VARSTNICE'!E38+'68.05 - AP+IND+RAT'!E38+'68.06 centralizat'!E38+'68.12 CENTRALIZATOR'!E38+'68.15.01-AJ SOC'!E38+'68.15.02-CANTINA'!E38+'68.50.50 rest DAS+CPFA'!E38</f>
        <v>0</v>
      </c>
      <c r="F38" s="354">
        <f>'68.04-PERS.VARSTNICE'!F38+'68.05 - AP+IND+RAT'!F38+'68.06 centralizat'!F38+'68.12 CENTRALIZATOR'!F38+'68.15.01-AJ SOC'!F38+'68.15.02-CANTINA'!F38+'68.50.50 rest DAS+CPFA'!F38</f>
        <v>0</v>
      </c>
      <c r="G38" s="354">
        <f>'68.04-PERS.VARSTNICE'!G38+'68.05 - AP+IND+RAT'!G38+'68.06 centralizat'!G38+'68.12 CENTRALIZATOR'!G38+'68.15.01-AJ SOC'!G38+'68.15.02-CANTINA'!G38+'68.50.50 rest DAS+CPFA'!G38</f>
        <v>0</v>
      </c>
      <c r="H38" s="354">
        <f>'68.04-PERS.VARSTNICE'!H38+'68.05 - AP+IND+RAT'!H38+'68.06 centralizat'!H38+'68.12 CENTRALIZATOR'!H38+'68.15.01-AJ SOC'!H38+'68.15.02-CANTINA'!H38+'68.50.50 rest DAS+CPFA'!H38</f>
        <v>0</v>
      </c>
      <c r="I38" s="388">
        <f>'68.04-PERS.VARSTNICE'!I38+'68.05 - AP+IND+RAT'!I38+'68.06 centralizat'!I38+'68.12 CENTRALIZATOR'!I38+'68.15.01-AJ SOC'!I38+'68.15.02-CANTINA'!I38+'68.50.50 rest DAS+CPFA'!I38</f>
        <v>0</v>
      </c>
      <c r="J38" s="100"/>
      <c r="K38" s="61"/>
      <c r="L38" s="101"/>
    </row>
    <row r="39" spans="1:16" s="3" customFormat="1" x14ac:dyDescent="0.2">
      <c r="A39" s="82">
        <v>29</v>
      </c>
      <c r="B39" s="30" t="s">
        <v>30</v>
      </c>
      <c r="C39" s="8" t="s">
        <v>31</v>
      </c>
      <c r="D39" s="354">
        <f>'68.04-PERS.VARSTNICE'!D39+'68.05 - AP+IND+RAT'!D39+'68.06 centralizat'!D39+'68.12 CENTRALIZATOR'!D39+'68.15.01-AJ SOC'!D39+'68.15.02-CANTINA'!D39+'68.50.50 rest DAS+CPFA'!D39</f>
        <v>0</v>
      </c>
      <c r="E39" s="354">
        <f>'68.04-PERS.VARSTNICE'!E39+'68.05 - AP+IND+RAT'!E39+'68.06 centralizat'!E39+'68.12 CENTRALIZATOR'!E39+'68.15.01-AJ SOC'!E39+'68.15.02-CANTINA'!E39+'68.50.50 rest DAS+CPFA'!E39</f>
        <v>38</v>
      </c>
      <c r="F39" s="354">
        <f>'68.04-PERS.VARSTNICE'!F39+'68.05 - AP+IND+RAT'!F39+'68.06 centralizat'!F39+'68.12 CENTRALIZATOR'!F39+'68.15.01-AJ SOC'!F39+'68.15.02-CANTINA'!F39+'68.50.50 rest DAS+CPFA'!F39</f>
        <v>14</v>
      </c>
      <c r="G39" s="354">
        <f>'68.04-PERS.VARSTNICE'!G39+'68.05 - AP+IND+RAT'!G39+'68.06 centralizat'!G39+'68.12 CENTRALIZATOR'!G39+'68.15.01-AJ SOC'!G39+'68.15.02-CANTINA'!G39+'68.50.50 rest DAS+CPFA'!G39</f>
        <v>24</v>
      </c>
      <c r="H39" s="354">
        <f>'68.04-PERS.VARSTNICE'!H39+'68.05 - AP+IND+RAT'!H39+'68.06 centralizat'!H39+'68.12 CENTRALIZATOR'!H39+'68.15.01-AJ SOC'!H39+'68.15.02-CANTINA'!H39+'68.50.50 rest DAS+CPFA'!H39</f>
        <v>0</v>
      </c>
      <c r="I39" s="388">
        <f>'68.04-PERS.VARSTNICE'!I39+'68.05 - AP+IND+RAT'!I39+'68.06 centralizat'!I39+'68.12 CENTRALIZATOR'!I39+'68.15.01-AJ SOC'!I39+'68.15.02-CANTINA'!I39+'68.50.50 rest DAS+CPFA'!I39</f>
        <v>0</v>
      </c>
      <c r="J39" s="100"/>
      <c r="K39" s="61"/>
      <c r="L39" s="101"/>
      <c r="O39" s="273"/>
    </row>
    <row r="40" spans="1:16" s="3" customFormat="1" x14ac:dyDescent="0.2">
      <c r="A40" s="66">
        <v>30</v>
      </c>
      <c r="B40" s="32" t="s">
        <v>184</v>
      </c>
      <c r="C40" s="8"/>
      <c r="D40" s="357">
        <f>'68.04-PERS.VARSTNICE'!D40+'68.05 - AP+IND+RAT'!D40+'68.06 centralizat'!D40+'68.12 CENTRALIZATOR'!D40+'68.15.01-AJ SOC'!D40+'68.15.02-CANTINA'!D40+'68.50.50 rest DAS+CPFA'!D40</f>
        <v>0</v>
      </c>
      <c r="E40" s="357">
        <f>'68.04-PERS.VARSTNICE'!E40+'68.05 - AP+IND+RAT'!E40+'68.06 centralizat'!E40+'68.12 CENTRALIZATOR'!E40+'68.15.01-AJ SOC'!E40+'68.15.02-CANTINA'!E40+'68.50.50 rest DAS+CPFA'!E40</f>
        <v>38</v>
      </c>
      <c r="F40" s="357">
        <f>'68.04-PERS.VARSTNICE'!F40+'68.05 - AP+IND+RAT'!F40+'68.06 centralizat'!F40+'68.12 CENTRALIZATOR'!F40+'68.15.01-AJ SOC'!F40+'68.15.02-CANTINA'!F40+'68.50.50 rest DAS+CPFA'!F40</f>
        <v>14</v>
      </c>
      <c r="G40" s="357">
        <f>'68.04-PERS.VARSTNICE'!G40+'68.05 - AP+IND+RAT'!G40+'68.06 centralizat'!G40+'68.12 CENTRALIZATOR'!G40+'68.15.01-AJ SOC'!G40+'68.15.02-CANTINA'!G40+'68.50.50 rest DAS+CPFA'!G40</f>
        <v>24</v>
      </c>
      <c r="H40" s="357">
        <f>'68.04-PERS.VARSTNICE'!H40+'68.05 - AP+IND+RAT'!H40+'68.06 centralizat'!H40+'68.12 CENTRALIZATOR'!H40+'68.15.01-AJ SOC'!H40+'68.15.02-CANTINA'!H40+'68.50.50 rest DAS+CPFA'!H40</f>
        <v>0</v>
      </c>
      <c r="I40" s="389">
        <f>'68.04-PERS.VARSTNICE'!I40+'68.05 - AP+IND+RAT'!I40+'68.06 centralizat'!I40+'68.12 CENTRALIZATOR'!I40+'68.15.01-AJ SOC'!I40+'68.15.02-CANTINA'!I40+'68.50.50 rest DAS+CPFA'!I40</f>
        <v>0</v>
      </c>
      <c r="J40" s="100"/>
      <c r="K40" s="61"/>
      <c r="L40" s="101"/>
    </row>
    <row r="41" spans="1:16" s="3" customFormat="1" hidden="1" x14ac:dyDescent="0.2">
      <c r="A41" s="82">
        <v>31</v>
      </c>
      <c r="B41" s="32" t="s">
        <v>170</v>
      </c>
      <c r="C41" s="8"/>
      <c r="D41" s="354">
        <f>'68.04-PERS.VARSTNICE'!D41+'68.05 - AP+IND+RAT'!D41+'68.06 centralizat'!D41+'68.12 CENTRALIZATOR'!D41+'68.15.01-AJ SOC'!D41+'68.15.02-CANTINA'!D41+'68.50.50 rest DAS+CPFA'!D41</f>
        <v>0</v>
      </c>
      <c r="E41" s="354">
        <f>'68.04-PERS.VARSTNICE'!E41+'68.05 - AP+IND+RAT'!E41+'68.06 centralizat'!E41+'68.12 CENTRALIZATOR'!E41+'68.15.01-AJ SOC'!E41+'68.15.02-CANTINA'!E41+'68.50.50 rest DAS+CPFA'!E41</f>
        <v>0</v>
      </c>
      <c r="F41" s="354">
        <f>'68.04-PERS.VARSTNICE'!F41+'68.05 - AP+IND+RAT'!F41+'68.06 centralizat'!F41+'68.12 CENTRALIZATOR'!F41+'68.15.01-AJ SOC'!F41+'68.15.02-CANTINA'!F41+'68.50.50 rest DAS+CPFA'!F41</f>
        <v>0</v>
      </c>
      <c r="G41" s="354">
        <f>'68.04-PERS.VARSTNICE'!G41+'68.05 - AP+IND+RAT'!G41+'68.06 centralizat'!G41+'68.12 CENTRALIZATOR'!G41+'68.15.01-AJ SOC'!G41+'68.15.02-CANTINA'!G41+'68.50.50 rest DAS+CPFA'!G41</f>
        <v>0</v>
      </c>
      <c r="H41" s="354">
        <f>'68.04-PERS.VARSTNICE'!H41+'68.05 - AP+IND+RAT'!H41+'68.06 centralizat'!H41+'68.12 CENTRALIZATOR'!H41+'68.15.01-AJ SOC'!H41+'68.15.02-CANTINA'!H41+'68.50.50 rest DAS+CPFA'!H41</f>
        <v>0</v>
      </c>
      <c r="I41" s="388">
        <f>'68.04-PERS.VARSTNICE'!I41+'68.05 - AP+IND+RAT'!I41+'68.06 centralizat'!I41+'68.12 CENTRALIZATOR'!I41+'68.15.01-AJ SOC'!I41+'68.15.02-CANTINA'!I41+'68.50.50 rest DAS+CPFA'!I41</f>
        <v>0</v>
      </c>
      <c r="J41" s="100"/>
      <c r="K41" s="61"/>
      <c r="L41" s="101"/>
    </row>
    <row r="42" spans="1:16" s="3" customFormat="1" x14ac:dyDescent="0.2">
      <c r="A42" s="66">
        <v>32</v>
      </c>
      <c r="B42" s="32" t="s">
        <v>32</v>
      </c>
      <c r="C42" s="6" t="s">
        <v>33</v>
      </c>
      <c r="D42" s="354">
        <f>'68.04-PERS.VARSTNICE'!D42+'68.05 - AP+IND+RAT'!D42+'68.06 centralizat'!D42+'68.12 CENTRALIZATOR'!D42+'68.15.01-AJ SOC'!D42+'68.15.02-CANTINA'!D42+'68.50.50 rest DAS+CPFA'!D42</f>
        <v>0</v>
      </c>
      <c r="E42" s="354">
        <f>'68.04-PERS.VARSTNICE'!E42+'68.05 - AP+IND+RAT'!E42+'68.06 centralizat'!E42+'68.12 CENTRALIZATOR'!E42+'68.15.01-AJ SOC'!E42+'68.15.02-CANTINA'!E42+'68.50.50 rest DAS+CPFA'!E42</f>
        <v>1974</v>
      </c>
      <c r="F42" s="354">
        <f>'68.04-PERS.VARSTNICE'!F42+'68.05 - AP+IND+RAT'!F42+'68.06 centralizat'!F42+'68.12 CENTRALIZATOR'!F42+'68.15.01-AJ SOC'!F42+'68.15.02-CANTINA'!F42+'68.50.50 rest DAS+CPFA'!F42</f>
        <v>1040</v>
      </c>
      <c r="G42" s="354">
        <f>'68.04-PERS.VARSTNICE'!G42+'68.05 - AP+IND+RAT'!G42+'68.06 centralizat'!G42+'68.12 CENTRALIZATOR'!G42+'68.15.01-AJ SOC'!G42+'68.15.02-CANTINA'!G42+'68.50.50 rest DAS+CPFA'!G42</f>
        <v>120</v>
      </c>
      <c r="H42" s="354">
        <f>'68.04-PERS.VARSTNICE'!H42+'68.05 - AP+IND+RAT'!H42+'68.06 centralizat'!H42+'68.12 CENTRALIZATOR'!H42+'68.15.01-AJ SOC'!H42+'68.15.02-CANTINA'!H42+'68.50.50 rest DAS+CPFA'!H42</f>
        <v>409</v>
      </c>
      <c r="I42" s="388">
        <f>'68.04-PERS.VARSTNICE'!I42+'68.05 - AP+IND+RAT'!I42+'68.06 centralizat'!I42+'68.12 CENTRALIZATOR'!I42+'68.15.01-AJ SOC'!I42+'68.15.02-CANTINA'!I42+'68.50.50 rest DAS+CPFA'!I42</f>
        <v>405</v>
      </c>
      <c r="J42" s="100"/>
      <c r="K42" s="61"/>
      <c r="L42" s="101"/>
    </row>
    <row r="43" spans="1:16" s="3" customFormat="1" x14ac:dyDescent="0.2">
      <c r="A43" s="82">
        <v>33</v>
      </c>
      <c r="B43" s="32" t="s">
        <v>34</v>
      </c>
      <c r="C43" s="6" t="s">
        <v>35</v>
      </c>
      <c r="D43" s="354">
        <f>'68.04-PERS.VARSTNICE'!D43+'68.05 - AP+IND+RAT'!D43+'68.06 centralizat'!D43+'68.12 CENTRALIZATOR'!D43+'68.15.01-AJ SOC'!D43+'68.15.02-CANTINA'!D43+'68.50.50 rest DAS+CPFA'!D43</f>
        <v>0</v>
      </c>
      <c r="E43" s="354">
        <f>'68.04-PERS.VARSTNICE'!E43+'68.05 - AP+IND+RAT'!E43+'68.06 centralizat'!E43+'68.12 CENTRALIZATOR'!E43+'68.15.01-AJ SOC'!E43+'68.15.02-CANTINA'!E43+'68.50.50 rest DAS+CPFA'!E43</f>
        <v>313</v>
      </c>
      <c r="F43" s="354">
        <f>'68.04-PERS.VARSTNICE'!F43+'68.05 - AP+IND+RAT'!F43+'68.06 centralizat'!F43+'68.12 CENTRALIZATOR'!F43+'68.15.01-AJ SOC'!F43+'68.15.02-CANTINA'!F43+'68.50.50 rest DAS+CPFA'!F43</f>
        <v>81</v>
      </c>
      <c r="G43" s="354">
        <f>'68.04-PERS.VARSTNICE'!G43+'68.05 - AP+IND+RAT'!G43+'68.06 centralizat'!G43+'68.12 CENTRALIZATOR'!G43+'68.15.01-AJ SOC'!G43+'68.15.02-CANTINA'!G43+'68.50.50 rest DAS+CPFA'!G43</f>
        <v>109</v>
      </c>
      <c r="H43" s="354">
        <f>'68.04-PERS.VARSTNICE'!H43+'68.05 - AP+IND+RAT'!H43+'68.06 centralizat'!H43+'68.12 CENTRALIZATOR'!H43+'68.15.01-AJ SOC'!H43+'68.15.02-CANTINA'!H43+'68.50.50 rest DAS+CPFA'!H43</f>
        <v>62</v>
      </c>
      <c r="I43" s="388">
        <f>'68.04-PERS.VARSTNICE'!I43+'68.05 - AP+IND+RAT'!I43+'68.06 centralizat'!I43+'68.12 CENTRALIZATOR'!I43+'68.15.01-AJ SOC'!I43+'68.15.02-CANTINA'!I43+'68.50.50 rest DAS+CPFA'!I43</f>
        <v>61</v>
      </c>
      <c r="J43" s="100"/>
      <c r="K43" s="61"/>
      <c r="L43" s="101"/>
    </row>
    <row r="44" spans="1:16" s="3" customFormat="1" x14ac:dyDescent="0.2">
      <c r="A44" s="66">
        <v>34</v>
      </c>
      <c r="B44" s="32" t="s">
        <v>36</v>
      </c>
      <c r="C44" s="6" t="s">
        <v>37</v>
      </c>
      <c r="D44" s="354">
        <f>'68.04-PERS.VARSTNICE'!D44+'68.05 - AP+IND+RAT'!D44+'68.06 centralizat'!D44+'68.12 CENTRALIZATOR'!D44+'68.15.01-AJ SOC'!D44+'68.15.02-CANTINA'!D44+'68.50.50 rest DAS+CPFA'!D44</f>
        <v>0</v>
      </c>
      <c r="E44" s="354">
        <f>'68.04-PERS.VARSTNICE'!E44+'68.05 - AP+IND+RAT'!E44+'68.06 centralizat'!E44+'68.12 CENTRALIZATOR'!E44+'68.15.01-AJ SOC'!E44+'68.15.02-CANTINA'!E44+'68.50.50 rest DAS+CPFA'!E44</f>
        <v>22</v>
      </c>
      <c r="F44" s="354">
        <f>'68.04-PERS.VARSTNICE'!F44+'68.05 - AP+IND+RAT'!F44+'68.06 centralizat'!F44+'68.12 CENTRALIZATOR'!F44+'68.15.01-AJ SOC'!F44+'68.15.02-CANTINA'!F44+'68.50.50 rest DAS+CPFA'!F44</f>
        <v>16</v>
      </c>
      <c r="G44" s="354">
        <f>'68.04-PERS.VARSTNICE'!G44+'68.05 - AP+IND+RAT'!G44+'68.06 centralizat'!G44+'68.12 CENTRALIZATOR'!G44+'68.15.01-AJ SOC'!G44+'68.15.02-CANTINA'!G44+'68.50.50 rest DAS+CPFA'!G44</f>
        <v>6</v>
      </c>
      <c r="H44" s="354">
        <f>'68.04-PERS.VARSTNICE'!H44+'68.05 - AP+IND+RAT'!H44+'68.06 centralizat'!H44+'68.12 CENTRALIZATOR'!H44+'68.15.01-AJ SOC'!H44+'68.15.02-CANTINA'!H44+'68.50.50 rest DAS+CPFA'!H44</f>
        <v>0</v>
      </c>
      <c r="I44" s="388">
        <f>'68.04-PERS.VARSTNICE'!I44+'68.05 - AP+IND+RAT'!I44+'68.06 centralizat'!I44+'68.12 CENTRALIZATOR'!I44+'68.15.01-AJ SOC'!I44+'68.15.02-CANTINA'!I44+'68.50.50 rest DAS+CPFA'!I44</f>
        <v>0</v>
      </c>
      <c r="J44" s="100"/>
      <c r="K44" s="61"/>
      <c r="L44" s="101"/>
    </row>
    <row r="45" spans="1:16" s="3" customFormat="1" hidden="1" x14ac:dyDescent="0.2">
      <c r="A45" s="82">
        <v>35</v>
      </c>
      <c r="B45" s="32" t="s">
        <v>38</v>
      </c>
      <c r="C45" s="6" t="s">
        <v>39</v>
      </c>
      <c r="D45" s="354">
        <f>'68.04-PERS.VARSTNICE'!D45+'68.05 - AP+IND+RAT'!D45+'68.06 centralizat'!D45+'68.12 CENTRALIZATOR'!D45+'68.15.01-AJ SOC'!D45+'68.15.02-CANTINA'!D45+'68.50.50 rest DAS+CPFA'!D45</f>
        <v>0</v>
      </c>
      <c r="E45" s="354">
        <f>'68.04-PERS.VARSTNICE'!E45+'68.05 - AP+IND+RAT'!E45+'68.06 centralizat'!E45+'68.12 CENTRALIZATOR'!E45+'68.15.01-AJ SOC'!E45+'68.15.02-CANTINA'!E45+'68.50.50 rest DAS+CPFA'!E45</f>
        <v>0</v>
      </c>
      <c r="F45" s="354">
        <f>'68.04-PERS.VARSTNICE'!F45+'68.05 - AP+IND+RAT'!F45+'68.06 centralizat'!F45+'68.12 CENTRALIZATOR'!F45+'68.15.01-AJ SOC'!F45+'68.15.02-CANTINA'!F45+'68.50.50 rest DAS+CPFA'!F45</f>
        <v>0</v>
      </c>
      <c r="G45" s="354">
        <f>'68.04-PERS.VARSTNICE'!G45+'68.05 - AP+IND+RAT'!G45+'68.06 centralizat'!G45+'68.12 CENTRALIZATOR'!G45+'68.15.01-AJ SOC'!G45+'68.15.02-CANTINA'!G45+'68.50.50 rest DAS+CPFA'!G45</f>
        <v>0</v>
      </c>
      <c r="H45" s="354">
        <f>'68.04-PERS.VARSTNICE'!H45+'68.05 - AP+IND+RAT'!H45+'68.06 centralizat'!H45+'68.12 CENTRALIZATOR'!H45+'68.15.01-AJ SOC'!H45+'68.15.02-CANTINA'!H45+'68.50.50 rest DAS+CPFA'!H45</f>
        <v>0</v>
      </c>
      <c r="I45" s="388">
        <f>'68.04-PERS.VARSTNICE'!I45+'68.05 - AP+IND+RAT'!I45+'68.06 centralizat'!I45+'68.12 CENTRALIZATOR'!I45+'68.15.01-AJ SOC'!I45+'68.15.02-CANTINA'!I45+'68.50.50 rest DAS+CPFA'!I45</f>
        <v>0</v>
      </c>
      <c r="J45" s="100"/>
      <c r="K45" s="61"/>
      <c r="L45" s="101"/>
    </row>
    <row r="46" spans="1:16" s="3" customFormat="1" x14ac:dyDescent="0.2">
      <c r="A46" s="66">
        <v>36</v>
      </c>
      <c r="B46" s="32" t="s">
        <v>40</v>
      </c>
      <c r="C46" s="6" t="s">
        <v>41</v>
      </c>
      <c r="D46" s="354">
        <f>'68.04-PERS.VARSTNICE'!D46+'68.05 - AP+IND+RAT'!D46+'68.06 centralizat'!D46+'68.12 CENTRALIZATOR'!D46+'68.15.01-AJ SOC'!D46+'68.15.02-CANTINA'!D46+'68.50.50 rest DAS+CPFA'!D46</f>
        <v>0</v>
      </c>
      <c r="E46" s="354">
        <f>'68.04-PERS.VARSTNICE'!E46+'68.05 - AP+IND+RAT'!E46+'68.06 centralizat'!E46+'68.12 CENTRALIZATOR'!E46+'68.15.01-AJ SOC'!E46+'68.15.02-CANTINA'!E46+'68.50.50 rest DAS+CPFA'!E46</f>
        <v>292</v>
      </c>
      <c r="F46" s="354">
        <f>'68.04-PERS.VARSTNICE'!F46+'68.05 - AP+IND+RAT'!F46+'68.06 centralizat'!F46+'68.12 CENTRALIZATOR'!F46+'68.15.01-AJ SOC'!F46+'68.15.02-CANTINA'!F46+'68.50.50 rest DAS+CPFA'!F46</f>
        <v>103</v>
      </c>
      <c r="G46" s="354">
        <f>'68.04-PERS.VARSTNICE'!G46+'68.05 - AP+IND+RAT'!G46+'68.06 centralizat'!G46+'68.12 CENTRALIZATOR'!G46+'68.15.01-AJ SOC'!G46+'68.15.02-CANTINA'!G46+'68.50.50 rest DAS+CPFA'!G46</f>
        <v>74</v>
      </c>
      <c r="H46" s="354">
        <f>'68.04-PERS.VARSTNICE'!H46+'68.05 - AP+IND+RAT'!H46+'68.06 centralizat'!H46+'68.12 CENTRALIZATOR'!H46+'68.15.01-AJ SOC'!H46+'68.15.02-CANTINA'!H46+'68.50.50 rest DAS+CPFA'!H46</f>
        <v>58</v>
      </c>
      <c r="I46" s="388">
        <f>'68.04-PERS.VARSTNICE'!I46+'68.05 - AP+IND+RAT'!I46+'68.06 centralizat'!I46+'68.12 CENTRALIZATOR'!I46+'68.15.01-AJ SOC'!I46+'68.15.02-CANTINA'!I46+'68.50.50 rest DAS+CPFA'!I46</f>
        <v>57</v>
      </c>
      <c r="J46" s="100"/>
      <c r="K46" s="61"/>
      <c r="L46" s="101"/>
    </row>
    <row r="47" spans="1:16" s="3" customFormat="1" x14ac:dyDescent="0.2">
      <c r="A47" s="82">
        <v>37</v>
      </c>
      <c r="B47" s="32" t="s">
        <v>40</v>
      </c>
      <c r="C47" s="6"/>
      <c r="D47" s="357">
        <f>'68.04-PERS.VARSTNICE'!D47+'68.05 - AP+IND+RAT'!D47+'68.06 centralizat'!D47+'68.12 CENTRALIZATOR'!D47+'68.15.01-AJ SOC'!D47+'68.15.02-CANTINA'!D47+'68.50.50 rest DAS+CPFA'!D47</f>
        <v>0</v>
      </c>
      <c r="E47" s="357">
        <f>'68.04-PERS.VARSTNICE'!E47+'68.05 - AP+IND+RAT'!E47+'68.06 centralizat'!E47+'68.12 CENTRALIZATOR'!E47+'68.15.01-AJ SOC'!E47+'68.15.02-CANTINA'!E47+'68.50.50 rest DAS+CPFA'!E47</f>
        <v>166</v>
      </c>
      <c r="F47" s="357">
        <f>'68.04-PERS.VARSTNICE'!F47+'68.05 - AP+IND+RAT'!F47+'68.06 centralizat'!F47+'68.12 CENTRALIZATOR'!F47+'68.15.01-AJ SOC'!F47+'68.15.02-CANTINA'!F47+'68.50.50 rest DAS+CPFA'!F47</f>
        <v>73</v>
      </c>
      <c r="G47" s="357">
        <f>'68.04-PERS.VARSTNICE'!G47+'68.05 - AP+IND+RAT'!G47+'68.06 centralizat'!G47+'68.12 CENTRALIZATOR'!G47+'68.15.01-AJ SOC'!G47+'68.15.02-CANTINA'!G47+'68.50.50 rest DAS+CPFA'!G47</f>
        <v>43</v>
      </c>
      <c r="H47" s="357">
        <f>'68.04-PERS.VARSTNICE'!H47+'68.05 - AP+IND+RAT'!H47+'68.06 centralizat'!H47+'68.12 CENTRALIZATOR'!H47+'68.15.01-AJ SOC'!H47+'68.15.02-CANTINA'!H47+'68.50.50 rest DAS+CPFA'!H47</f>
        <v>26</v>
      </c>
      <c r="I47" s="389">
        <f>'68.04-PERS.VARSTNICE'!I47+'68.05 - AP+IND+RAT'!I47+'68.06 centralizat'!I47+'68.12 CENTRALIZATOR'!I47+'68.15.01-AJ SOC'!I47+'68.15.02-CANTINA'!I47+'68.50.50 rest DAS+CPFA'!I47</f>
        <v>24</v>
      </c>
      <c r="J47" s="100"/>
      <c r="K47" s="61"/>
      <c r="L47" s="101"/>
    </row>
    <row r="48" spans="1:16" s="3" customFormat="1" x14ac:dyDescent="0.2">
      <c r="A48" s="66">
        <v>38</v>
      </c>
      <c r="B48" s="32" t="s">
        <v>139</v>
      </c>
      <c r="C48" s="6"/>
      <c r="D48" s="357">
        <f>'68.04-PERS.VARSTNICE'!D48+'68.05 - AP+IND+RAT'!D48+'68.06 centralizat'!D48+'68.12 CENTRALIZATOR'!D48+'68.15.01-AJ SOC'!D48+'68.15.02-CANTINA'!D48+'68.50.50 rest DAS+CPFA'!D48</f>
        <v>0</v>
      </c>
      <c r="E48" s="357">
        <f>'68.04-PERS.VARSTNICE'!E48+'68.05 - AP+IND+RAT'!E48+'68.06 centralizat'!E48+'68.12 CENTRALIZATOR'!E48+'68.15.01-AJ SOC'!E48+'68.15.02-CANTINA'!E48+'68.50.50 rest DAS+CPFA'!E48</f>
        <v>126</v>
      </c>
      <c r="F48" s="357">
        <f>'68.04-PERS.VARSTNICE'!F48+'68.05 - AP+IND+RAT'!F48+'68.06 centralizat'!F48+'68.12 CENTRALIZATOR'!F48+'68.15.01-AJ SOC'!F48+'68.15.02-CANTINA'!F48+'68.50.50 rest DAS+CPFA'!F48</f>
        <v>30</v>
      </c>
      <c r="G48" s="357">
        <f>'68.04-PERS.VARSTNICE'!G48+'68.05 - AP+IND+RAT'!G48+'68.06 centralizat'!G48+'68.12 CENTRALIZATOR'!G48+'68.15.01-AJ SOC'!G48+'68.15.02-CANTINA'!G48+'68.50.50 rest DAS+CPFA'!G48</f>
        <v>31</v>
      </c>
      <c r="H48" s="357">
        <f>'68.04-PERS.VARSTNICE'!H48+'68.05 - AP+IND+RAT'!H48+'68.06 centralizat'!H48+'68.12 CENTRALIZATOR'!H48+'68.15.01-AJ SOC'!H48+'68.15.02-CANTINA'!H48+'68.50.50 rest DAS+CPFA'!H48</f>
        <v>32</v>
      </c>
      <c r="I48" s="389">
        <f>'68.04-PERS.VARSTNICE'!I48+'68.05 - AP+IND+RAT'!I48+'68.06 centralizat'!I48+'68.12 CENTRALIZATOR'!I48+'68.15.01-AJ SOC'!I48+'68.15.02-CANTINA'!I48+'68.50.50 rest DAS+CPFA'!I48</f>
        <v>33</v>
      </c>
      <c r="J48" s="100"/>
      <c r="K48" s="61"/>
      <c r="L48" s="101"/>
    </row>
    <row r="49" spans="1:12" s="3" customFormat="1" x14ac:dyDescent="0.2">
      <c r="A49" s="82">
        <v>39</v>
      </c>
      <c r="B49" s="26" t="s">
        <v>42</v>
      </c>
      <c r="C49" s="8" t="s">
        <v>43</v>
      </c>
      <c r="D49" s="354">
        <f>'68.04-PERS.VARSTNICE'!D49+'68.05 - AP+IND+RAT'!D49+'68.06 centralizat'!D49+'68.12 CENTRALIZATOR'!D49+'68.15.01-AJ SOC'!D49+'68.15.02-CANTINA'!D49+'68.50.50 rest DAS+CPFA'!D49</f>
        <v>0</v>
      </c>
      <c r="E49" s="354">
        <f>'68.04-PERS.VARSTNICE'!E49+'68.05 - AP+IND+RAT'!E49+'68.06 centralizat'!E49+'68.12 CENTRALIZATOR'!E49+'68.15.01-AJ SOC'!E49+'68.15.02-CANTINA'!E49+'68.50.50 rest DAS+CPFA'!E49</f>
        <v>329</v>
      </c>
      <c r="F49" s="354">
        <f>'68.04-PERS.VARSTNICE'!F49+'68.05 - AP+IND+RAT'!F49+'68.06 centralizat'!F49+'68.12 CENTRALIZATOR'!F49+'68.15.01-AJ SOC'!F49+'68.15.02-CANTINA'!F49+'68.50.50 rest DAS+CPFA'!F49</f>
        <v>111</v>
      </c>
      <c r="G49" s="354">
        <f>'68.04-PERS.VARSTNICE'!G49+'68.05 - AP+IND+RAT'!G49+'68.06 centralizat'!G49+'68.12 CENTRALIZATOR'!G49+'68.15.01-AJ SOC'!G49+'68.15.02-CANTINA'!G49+'68.50.50 rest DAS+CPFA'!G49</f>
        <v>218</v>
      </c>
      <c r="H49" s="354">
        <f>'68.04-PERS.VARSTNICE'!H49+'68.05 - AP+IND+RAT'!H49+'68.06 centralizat'!H49+'68.12 CENTRALIZATOR'!H49+'68.15.01-AJ SOC'!H49+'68.15.02-CANTINA'!H49+'68.50.50 rest DAS+CPFA'!H49</f>
        <v>0</v>
      </c>
      <c r="I49" s="388">
        <f>'68.04-PERS.VARSTNICE'!I49+'68.05 - AP+IND+RAT'!I49+'68.06 centralizat'!I49+'68.12 CENTRALIZATOR'!I49+'68.15.01-AJ SOC'!I49+'68.15.02-CANTINA'!I49+'68.50.50 rest DAS+CPFA'!I49</f>
        <v>0</v>
      </c>
      <c r="J49" s="100"/>
      <c r="K49" s="61"/>
      <c r="L49" s="101"/>
    </row>
    <row r="50" spans="1:12" s="3" customFormat="1" x14ac:dyDescent="0.2">
      <c r="A50" s="66">
        <v>40</v>
      </c>
      <c r="B50" s="34" t="s">
        <v>42</v>
      </c>
      <c r="C50" s="6"/>
      <c r="D50" s="357">
        <f>'68.04-PERS.VARSTNICE'!D50+'68.05 - AP+IND+RAT'!D50+'68.06 centralizat'!D50+'68.12 CENTRALIZATOR'!D50+'68.15.01-AJ SOC'!D50+'68.15.02-CANTINA'!D50+'68.50.50 rest DAS+CPFA'!D50</f>
        <v>0</v>
      </c>
      <c r="E50" s="357">
        <f>'68.04-PERS.VARSTNICE'!E50+'68.05 - AP+IND+RAT'!E50+'68.06 centralizat'!E50+'68.12 CENTRALIZATOR'!E50+'68.15.01-AJ SOC'!E50+'68.15.02-CANTINA'!E50+'68.50.50 rest DAS+CPFA'!E50</f>
        <v>325</v>
      </c>
      <c r="F50" s="357">
        <f>'68.04-PERS.VARSTNICE'!F50+'68.05 - AP+IND+RAT'!F50+'68.06 centralizat'!F50+'68.12 CENTRALIZATOR'!F50+'68.15.01-AJ SOC'!F50+'68.15.02-CANTINA'!F50+'68.50.50 rest DAS+CPFA'!F50</f>
        <v>111</v>
      </c>
      <c r="G50" s="357">
        <f>'68.04-PERS.VARSTNICE'!G50+'68.05 - AP+IND+RAT'!G50+'68.06 centralizat'!G50+'68.12 CENTRALIZATOR'!G50+'68.15.01-AJ SOC'!G50+'68.15.02-CANTINA'!G50+'68.50.50 rest DAS+CPFA'!G50</f>
        <v>214</v>
      </c>
      <c r="H50" s="357">
        <f>'68.04-PERS.VARSTNICE'!H50+'68.05 - AP+IND+RAT'!H50+'68.06 centralizat'!H50+'68.12 CENTRALIZATOR'!H50+'68.15.01-AJ SOC'!H50+'68.15.02-CANTINA'!H50+'68.50.50 rest DAS+CPFA'!H50</f>
        <v>0</v>
      </c>
      <c r="I50" s="389">
        <f>'68.04-PERS.VARSTNICE'!I50+'68.05 - AP+IND+RAT'!I50+'68.06 centralizat'!I50+'68.12 CENTRALIZATOR'!I50+'68.15.01-AJ SOC'!I50+'68.15.02-CANTINA'!I50+'68.50.50 rest DAS+CPFA'!I50</f>
        <v>0</v>
      </c>
      <c r="J50" s="100"/>
      <c r="K50" s="61"/>
      <c r="L50" s="101"/>
    </row>
    <row r="51" spans="1:12" s="3" customFormat="1" x14ac:dyDescent="0.2">
      <c r="A51" s="82">
        <v>41</v>
      </c>
      <c r="B51" s="34" t="s">
        <v>160</v>
      </c>
      <c r="C51" s="6"/>
      <c r="D51" s="357">
        <f>'68.04-PERS.VARSTNICE'!D51+'68.05 - AP+IND+RAT'!D51+'68.06 centralizat'!D51+'68.12 CENTRALIZATOR'!D51+'68.15.01-AJ SOC'!D51+'68.15.02-CANTINA'!D51+'68.50.50 rest DAS+CPFA'!D51</f>
        <v>0</v>
      </c>
      <c r="E51" s="357">
        <f>'68.04-PERS.VARSTNICE'!E51+'68.05 - AP+IND+RAT'!E51+'68.06 centralizat'!E51+'68.12 CENTRALIZATOR'!E51+'68.15.01-AJ SOC'!E51+'68.15.02-CANTINA'!E51+'68.50.50 rest DAS+CPFA'!E51</f>
        <v>4</v>
      </c>
      <c r="F51" s="357">
        <f>'68.04-PERS.VARSTNICE'!F51+'68.05 - AP+IND+RAT'!F51+'68.06 centralizat'!F51+'68.12 CENTRALIZATOR'!F51+'68.15.01-AJ SOC'!F51+'68.15.02-CANTINA'!F51+'68.50.50 rest DAS+CPFA'!F51</f>
        <v>0</v>
      </c>
      <c r="G51" s="357">
        <f>'68.04-PERS.VARSTNICE'!G51+'68.05 - AP+IND+RAT'!G51+'68.06 centralizat'!G51+'68.12 CENTRALIZATOR'!G51+'68.15.01-AJ SOC'!G51+'68.15.02-CANTINA'!G51+'68.50.50 rest DAS+CPFA'!G51</f>
        <v>4</v>
      </c>
      <c r="H51" s="357">
        <f>'68.04-PERS.VARSTNICE'!H51+'68.05 - AP+IND+RAT'!H51+'68.06 centralizat'!H51+'68.12 CENTRALIZATOR'!H51+'68.15.01-AJ SOC'!H51+'68.15.02-CANTINA'!H51+'68.50.50 rest DAS+CPFA'!H51</f>
        <v>0</v>
      </c>
      <c r="I51" s="389">
        <f>'68.04-PERS.VARSTNICE'!I51+'68.05 - AP+IND+RAT'!I51+'68.06 centralizat'!I51+'68.12 CENTRALIZATOR'!I51+'68.15.01-AJ SOC'!I51+'68.15.02-CANTINA'!I51+'68.50.50 rest DAS+CPFA'!I51</f>
        <v>0</v>
      </c>
      <c r="J51" s="100"/>
      <c r="K51" s="61"/>
      <c r="L51" s="101"/>
    </row>
    <row r="52" spans="1:12" s="3" customFormat="1" x14ac:dyDescent="0.2">
      <c r="A52" s="66">
        <v>42</v>
      </c>
      <c r="B52" s="30" t="s">
        <v>44</v>
      </c>
      <c r="C52" s="8" t="s">
        <v>45</v>
      </c>
      <c r="D52" s="354">
        <f>'68.04-PERS.VARSTNICE'!D52+'68.05 - AP+IND+RAT'!D52+'68.06 centralizat'!D52+'68.12 CENTRALIZATOR'!D52+'68.15.01-AJ SOC'!D52+'68.15.02-CANTINA'!D52+'68.50.50 rest DAS+CPFA'!D52</f>
        <v>0</v>
      </c>
      <c r="E52" s="354">
        <f>'68.04-PERS.VARSTNICE'!E52+'68.05 - AP+IND+RAT'!E52+'68.06 centralizat'!E52+'68.12 CENTRALIZATOR'!E52+'68.15.01-AJ SOC'!E52+'68.15.02-CANTINA'!E52+'68.50.50 rest DAS+CPFA'!E52</f>
        <v>911</v>
      </c>
      <c r="F52" s="354">
        <f>'68.04-PERS.VARSTNICE'!F52+'68.05 - AP+IND+RAT'!F52+'68.06 centralizat'!F52+'68.12 CENTRALIZATOR'!F52+'68.15.01-AJ SOC'!F52+'68.15.02-CANTINA'!F52+'68.50.50 rest DAS+CPFA'!F52</f>
        <v>185</v>
      </c>
      <c r="G52" s="354">
        <f>'68.04-PERS.VARSTNICE'!G52+'68.05 - AP+IND+RAT'!G52+'68.06 centralizat'!G52+'68.12 CENTRALIZATOR'!G52+'68.15.01-AJ SOC'!G52+'68.15.02-CANTINA'!G52+'68.50.50 rest DAS+CPFA'!G52</f>
        <v>431</v>
      </c>
      <c r="H52" s="354">
        <f>'68.04-PERS.VARSTNICE'!H52+'68.05 - AP+IND+RAT'!H52+'68.06 centralizat'!H52+'68.12 CENTRALIZATOR'!H52+'68.15.01-AJ SOC'!H52+'68.15.02-CANTINA'!H52+'68.50.50 rest DAS+CPFA'!H52</f>
        <v>148</v>
      </c>
      <c r="I52" s="388">
        <f>'68.04-PERS.VARSTNICE'!I52+'68.05 - AP+IND+RAT'!I52+'68.06 centralizat'!I52+'68.12 CENTRALIZATOR'!I52+'68.15.01-AJ SOC'!I52+'68.15.02-CANTINA'!I52+'68.50.50 rest DAS+CPFA'!I52</f>
        <v>147</v>
      </c>
      <c r="J52" s="100"/>
      <c r="K52" s="61"/>
      <c r="L52" s="101"/>
    </row>
    <row r="53" spans="1:12" s="3" customFormat="1" x14ac:dyDescent="0.2">
      <c r="A53" s="82">
        <v>43</v>
      </c>
      <c r="B53" s="32" t="s">
        <v>157</v>
      </c>
      <c r="C53" s="6"/>
      <c r="D53" s="357">
        <f>'68.04-PERS.VARSTNICE'!D53+'68.05 - AP+IND+RAT'!D53+'68.06 centralizat'!D53+'68.12 CENTRALIZATOR'!D53+'68.15.01-AJ SOC'!D53+'68.15.02-CANTINA'!D53+'68.50.50 rest DAS+CPFA'!D53</f>
        <v>0</v>
      </c>
      <c r="E53" s="357">
        <f>'68.04-PERS.VARSTNICE'!E53+'68.05 - AP+IND+RAT'!E53+'68.06 centralizat'!E53+'68.12 CENTRALIZATOR'!E53+'68.15.01-AJ SOC'!E53+'68.15.02-CANTINA'!E53+'68.50.50 rest DAS+CPFA'!E53</f>
        <v>773</v>
      </c>
      <c r="F53" s="357">
        <f>'68.04-PERS.VARSTNICE'!F53+'68.05 - AP+IND+RAT'!F53+'68.06 centralizat'!F53+'68.12 CENTRALIZATOR'!F53+'68.15.01-AJ SOC'!F53+'68.15.02-CANTINA'!F53+'68.50.50 rest DAS+CPFA'!F53</f>
        <v>153</v>
      </c>
      <c r="G53" s="357">
        <f>'68.04-PERS.VARSTNICE'!G53+'68.05 - AP+IND+RAT'!G53+'68.06 centralizat'!G53+'68.12 CENTRALIZATOR'!G53+'68.15.01-AJ SOC'!G53+'68.15.02-CANTINA'!G53+'68.50.50 rest DAS+CPFA'!G53</f>
        <v>325</v>
      </c>
      <c r="H53" s="357">
        <f>'68.04-PERS.VARSTNICE'!H53+'68.05 - AP+IND+RAT'!H53+'68.06 centralizat'!H53+'68.12 CENTRALIZATOR'!H53+'68.15.01-AJ SOC'!H53+'68.15.02-CANTINA'!H53+'68.50.50 rest DAS+CPFA'!H53</f>
        <v>148</v>
      </c>
      <c r="I53" s="389">
        <f>'68.04-PERS.VARSTNICE'!I53+'68.05 - AP+IND+RAT'!I53+'68.06 centralizat'!I53+'68.12 CENTRALIZATOR'!I53+'68.15.01-AJ SOC'!I53+'68.15.02-CANTINA'!I53+'68.50.50 rest DAS+CPFA'!I53</f>
        <v>147</v>
      </c>
      <c r="J53" s="100"/>
      <c r="K53" s="61"/>
      <c r="L53" s="101"/>
    </row>
    <row r="54" spans="1:12" s="3" customFormat="1" x14ac:dyDescent="0.2">
      <c r="A54" s="66">
        <v>44</v>
      </c>
      <c r="B54" s="32" t="s">
        <v>158</v>
      </c>
      <c r="C54" s="6"/>
      <c r="D54" s="357">
        <f>'68.04-PERS.VARSTNICE'!D54+'68.05 - AP+IND+RAT'!D54+'68.06 centralizat'!D54+'68.12 CENTRALIZATOR'!D54+'68.15.01-AJ SOC'!D54+'68.15.02-CANTINA'!D54+'68.50.50 rest DAS+CPFA'!D54</f>
        <v>0</v>
      </c>
      <c r="E54" s="357">
        <f>'68.04-PERS.VARSTNICE'!E54+'68.05 - AP+IND+RAT'!E54+'68.06 centralizat'!E54+'68.12 CENTRALIZATOR'!E54+'68.15.01-AJ SOC'!E54+'68.15.02-CANTINA'!E54+'68.50.50 rest DAS+CPFA'!E54</f>
        <v>138</v>
      </c>
      <c r="F54" s="357">
        <f>'68.04-PERS.VARSTNICE'!F54+'68.05 - AP+IND+RAT'!F54+'68.06 centralizat'!F54+'68.12 CENTRALIZATOR'!F54+'68.15.01-AJ SOC'!F54+'68.15.02-CANTINA'!F54+'68.50.50 rest DAS+CPFA'!F54</f>
        <v>32</v>
      </c>
      <c r="G54" s="357">
        <f>'68.04-PERS.VARSTNICE'!G54+'68.05 - AP+IND+RAT'!G54+'68.06 centralizat'!G54+'68.12 CENTRALIZATOR'!G54+'68.15.01-AJ SOC'!G54+'68.15.02-CANTINA'!G54+'68.50.50 rest DAS+CPFA'!G54</f>
        <v>106</v>
      </c>
      <c r="H54" s="357">
        <f>'68.04-PERS.VARSTNICE'!H54+'68.05 - AP+IND+RAT'!H54+'68.06 centralizat'!H54+'68.12 CENTRALIZATOR'!H54+'68.15.01-AJ SOC'!H54+'68.15.02-CANTINA'!H54+'68.50.50 rest DAS+CPFA'!H54</f>
        <v>0</v>
      </c>
      <c r="I54" s="389">
        <f>'68.04-PERS.VARSTNICE'!I54+'68.05 - AP+IND+RAT'!I54+'68.06 centralizat'!I54+'68.12 CENTRALIZATOR'!I54+'68.15.01-AJ SOC'!I54+'68.15.02-CANTINA'!I54+'68.50.50 rest DAS+CPFA'!I54</f>
        <v>0</v>
      </c>
      <c r="J54" s="100"/>
      <c r="K54" s="61"/>
      <c r="L54" s="101"/>
    </row>
    <row r="55" spans="1:12" s="3" customFormat="1" hidden="1" x14ac:dyDescent="0.2">
      <c r="A55" s="82">
        <v>45</v>
      </c>
      <c r="B55" s="32" t="s">
        <v>355</v>
      </c>
      <c r="C55" s="6"/>
      <c r="D55" s="357">
        <f>'68.04-PERS.VARSTNICE'!D55+'68.05 - AP+IND+RAT'!D55+'68.06 centralizat'!D55+'68.12 CENTRALIZATOR'!D55+'68.15.01-AJ SOC'!D55+'68.15.02-CANTINA'!D55+'68.50.50 rest DAS+CPFA'!D55</f>
        <v>0</v>
      </c>
      <c r="E55" s="357">
        <f>'68.04-PERS.VARSTNICE'!E55+'68.05 - AP+IND+RAT'!E55+'68.06 centralizat'!E55+'68.12 CENTRALIZATOR'!E55+'68.15.01-AJ SOC'!E55+'68.15.02-CANTINA'!E55+'68.50.50 rest DAS+CPFA'!E55</f>
        <v>0</v>
      </c>
      <c r="F55" s="357">
        <f>'68.04-PERS.VARSTNICE'!F55+'68.05 - AP+IND+RAT'!F55+'68.06 centralizat'!F55+'68.12 CENTRALIZATOR'!F55+'68.15.01-AJ SOC'!F55+'68.15.02-CANTINA'!F55+'68.50.50 rest DAS+CPFA'!F55</f>
        <v>0</v>
      </c>
      <c r="G55" s="357">
        <f>'68.04-PERS.VARSTNICE'!G55+'68.05 - AP+IND+RAT'!G55+'68.06 centralizat'!G55+'68.12 CENTRALIZATOR'!G55+'68.15.01-AJ SOC'!G55+'68.15.02-CANTINA'!G55+'68.50.50 rest DAS+CPFA'!G55</f>
        <v>0</v>
      </c>
      <c r="H55" s="357">
        <f>'68.04-PERS.VARSTNICE'!H55+'68.05 - AP+IND+RAT'!H55+'68.06 centralizat'!H55+'68.12 CENTRALIZATOR'!H55+'68.15.01-AJ SOC'!H55+'68.15.02-CANTINA'!H55+'68.50.50 rest DAS+CPFA'!H55</f>
        <v>0</v>
      </c>
      <c r="I55" s="389">
        <f>'68.04-PERS.VARSTNICE'!I55+'68.05 - AP+IND+RAT'!I55+'68.06 centralizat'!I55+'68.12 CENTRALIZATOR'!I55+'68.15.01-AJ SOC'!I55+'68.15.02-CANTINA'!I55+'68.50.50 rest DAS+CPFA'!I55</f>
        <v>0</v>
      </c>
      <c r="J55" s="98"/>
      <c r="K55" s="46"/>
      <c r="L55" s="99"/>
    </row>
    <row r="56" spans="1:12" s="3" customFormat="1" x14ac:dyDescent="0.2">
      <c r="A56" s="66">
        <v>46</v>
      </c>
      <c r="B56" s="30" t="s">
        <v>46</v>
      </c>
      <c r="C56" s="4" t="s">
        <v>47</v>
      </c>
      <c r="D56" s="354">
        <f>'68.04-PERS.VARSTNICE'!D56+'68.05 - AP+IND+RAT'!D56+'68.06 centralizat'!D56+'68.12 CENTRALIZATOR'!D56+'68.15.01-AJ SOC'!D56+'68.15.02-CANTINA'!D56+'68.50.50 rest DAS+CPFA'!D56</f>
        <v>0</v>
      </c>
      <c r="E56" s="354">
        <f>'68.04-PERS.VARSTNICE'!E56+'68.05 - AP+IND+RAT'!E56+'68.06 centralizat'!E56+'68.12 CENTRALIZATOR'!E56+'68.15.01-AJ SOC'!E56+'68.15.02-CANTINA'!E56+'68.50.50 rest DAS+CPFA'!E56</f>
        <v>349</v>
      </c>
      <c r="F56" s="354">
        <f>'68.04-PERS.VARSTNICE'!F56+'68.05 - AP+IND+RAT'!F56+'68.06 centralizat'!F56+'68.12 CENTRALIZATOR'!F56+'68.15.01-AJ SOC'!F56+'68.15.02-CANTINA'!F56+'68.50.50 rest DAS+CPFA'!F56</f>
        <v>50</v>
      </c>
      <c r="G56" s="354">
        <f>'68.04-PERS.VARSTNICE'!G56+'68.05 - AP+IND+RAT'!G56+'68.06 centralizat'!G56+'68.12 CENTRALIZATOR'!G56+'68.15.01-AJ SOC'!G56+'68.15.02-CANTINA'!G56+'68.50.50 rest DAS+CPFA'!G56</f>
        <v>299</v>
      </c>
      <c r="H56" s="354">
        <f>'68.04-PERS.VARSTNICE'!H56+'68.05 - AP+IND+RAT'!H56+'68.06 centralizat'!H56+'68.12 CENTRALIZATOR'!H56+'68.15.01-AJ SOC'!H56+'68.15.02-CANTINA'!H56+'68.50.50 rest DAS+CPFA'!H56</f>
        <v>0</v>
      </c>
      <c r="I56" s="388">
        <f>'68.04-PERS.VARSTNICE'!I56+'68.05 - AP+IND+RAT'!I56+'68.06 centralizat'!I56+'68.12 CENTRALIZATOR'!I56+'68.15.01-AJ SOC'!I56+'68.15.02-CANTINA'!I56+'68.50.50 rest DAS+CPFA'!I56</f>
        <v>0</v>
      </c>
      <c r="J56" s="98"/>
      <c r="K56" s="46"/>
      <c r="L56" s="99"/>
    </row>
    <row r="57" spans="1:12" s="3" customFormat="1" x14ac:dyDescent="0.2">
      <c r="A57" s="82">
        <v>47</v>
      </c>
      <c r="B57" s="34" t="s">
        <v>50</v>
      </c>
      <c r="C57" s="8" t="s">
        <v>51</v>
      </c>
      <c r="D57" s="354">
        <f>'68.04-PERS.VARSTNICE'!D57+'68.05 - AP+IND+RAT'!D57+'68.06 centralizat'!D57+'68.12 CENTRALIZATOR'!D57+'68.15.01-AJ SOC'!D57+'68.15.02-CANTINA'!D57+'68.50.50 rest DAS+CPFA'!D57</f>
        <v>0</v>
      </c>
      <c r="E57" s="354">
        <f>'68.04-PERS.VARSTNICE'!E57+'68.05 - AP+IND+RAT'!E57+'68.06 centralizat'!E57+'68.12 CENTRALIZATOR'!E57+'68.15.01-AJ SOC'!E57+'68.15.02-CANTINA'!E57+'68.50.50 rest DAS+CPFA'!E57</f>
        <v>1239</v>
      </c>
      <c r="F57" s="354">
        <f>'68.04-PERS.VARSTNICE'!F57+'68.05 - AP+IND+RAT'!F57+'68.06 centralizat'!F57+'68.12 CENTRALIZATOR'!F57+'68.15.01-AJ SOC'!F57+'68.15.02-CANTINA'!F57+'68.50.50 rest DAS+CPFA'!F57</f>
        <v>311</v>
      </c>
      <c r="G57" s="354">
        <f>'68.04-PERS.VARSTNICE'!G57+'68.05 - AP+IND+RAT'!G57+'68.06 centralizat'!G57+'68.12 CENTRALIZATOR'!G57+'68.15.01-AJ SOC'!G57+'68.15.02-CANTINA'!G57+'68.50.50 rest DAS+CPFA'!G57</f>
        <v>311</v>
      </c>
      <c r="H57" s="354">
        <f>'68.04-PERS.VARSTNICE'!H57+'68.05 - AP+IND+RAT'!H57+'68.06 centralizat'!H57+'68.12 CENTRALIZATOR'!H57+'68.15.01-AJ SOC'!H57+'68.15.02-CANTINA'!H57+'68.50.50 rest DAS+CPFA'!H57</f>
        <v>309</v>
      </c>
      <c r="I57" s="388">
        <f>'68.04-PERS.VARSTNICE'!I57+'68.05 - AP+IND+RAT'!I57+'68.06 centralizat'!I57+'68.12 CENTRALIZATOR'!I57+'68.15.01-AJ SOC'!I57+'68.15.02-CANTINA'!I57+'68.50.50 rest DAS+CPFA'!I57</f>
        <v>308</v>
      </c>
      <c r="J57" s="98"/>
      <c r="K57" s="46"/>
      <c r="L57" s="99"/>
    </row>
    <row r="58" spans="1:12" s="3" customFormat="1" x14ac:dyDescent="0.2">
      <c r="A58" s="66">
        <v>48</v>
      </c>
      <c r="B58" s="30" t="s">
        <v>52</v>
      </c>
      <c r="C58" s="8" t="s">
        <v>53</v>
      </c>
      <c r="D58" s="354">
        <f>'68.04-PERS.VARSTNICE'!D58+'68.05 - AP+IND+RAT'!D58+'68.06 centralizat'!D58+'68.12 CENTRALIZATOR'!D58+'68.15.01-AJ SOC'!D58+'68.15.02-CANTINA'!D58+'68.50.50 rest DAS+CPFA'!D58</f>
        <v>0</v>
      </c>
      <c r="E58" s="354">
        <f>'68.04-PERS.VARSTNICE'!E58+'68.05 - AP+IND+RAT'!E58+'68.06 centralizat'!E58+'68.12 CENTRALIZATOR'!E58+'68.15.01-AJ SOC'!E58+'68.15.02-CANTINA'!E58+'68.50.50 rest DAS+CPFA'!E58</f>
        <v>173</v>
      </c>
      <c r="F58" s="354">
        <f>'68.04-PERS.VARSTNICE'!F58+'68.05 - AP+IND+RAT'!F58+'68.06 centralizat'!F58+'68.12 CENTRALIZATOR'!F58+'68.15.01-AJ SOC'!F58+'68.15.02-CANTINA'!F58+'68.50.50 rest DAS+CPFA'!F58</f>
        <v>44</v>
      </c>
      <c r="G58" s="354">
        <f>'68.04-PERS.VARSTNICE'!G58+'68.05 - AP+IND+RAT'!G58+'68.06 centralizat'!G58+'68.12 CENTRALIZATOR'!G58+'68.15.01-AJ SOC'!G58+'68.15.02-CANTINA'!G58+'68.50.50 rest DAS+CPFA'!G58</f>
        <v>125</v>
      </c>
      <c r="H58" s="354">
        <f>'68.04-PERS.VARSTNICE'!H58+'68.05 - AP+IND+RAT'!H58+'68.06 centralizat'!H58+'68.12 CENTRALIZATOR'!H58+'68.15.01-AJ SOC'!H58+'68.15.02-CANTINA'!H58+'68.50.50 rest DAS+CPFA'!H58</f>
        <v>2</v>
      </c>
      <c r="I58" s="388">
        <f>'68.04-PERS.VARSTNICE'!I58+'68.05 - AP+IND+RAT'!I58+'68.06 centralizat'!I58+'68.12 CENTRALIZATOR'!I58+'68.15.01-AJ SOC'!I58+'68.15.02-CANTINA'!I58+'68.50.50 rest DAS+CPFA'!I58</f>
        <v>2</v>
      </c>
      <c r="J58" s="98"/>
      <c r="K58" s="46"/>
      <c r="L58" s="99"/>
    </row>
    <row r="59" spans="1:12" s="3" customFormat="1" x14ac:dyDescent="0.2">
      <c r="A59" s="82">
        <v>49</v>
      </c>
      <c r="B59" s="32" t="s">
        <v>54</v>
      </c>
      <c r="C59" s="6" t="s">
        <v>55</v>
      </c>
      <c r="D59" s="357">
        <f>'68.04-PERS.VARSTNICE'!D59+'68.05 - AP+IND+RAT'!D59+'68.06 centralizat'!D59+'68.12 CENTRALIZATOR'!D59+'68.15.01-AJ SOC'!D59+'68.15.02-CANTINA'!D59+'68.50.50 rest DAS+CPFA'!D59</f>
        <v>0</v>
      </c>
      <c r="E59" s="357">
        <f>'68.04-PERS.VARSTNICE'!E59+'68.05 - AP+IND+RAT'!E59+'68.06 centralizat'!E59+'68.12 CENTRALIZATOR'!E59+'68.15.01-AJ SOC'!E59+'68.15.02-CANTINA'!E59+'68.50.50 rest DAS+CPFA'!E59</f>
        <v>19</v>
      </c>
      <c r="F59" s="357">
        <f>'68.04-PERS.VARSTNICE'!F59+'68.05 - AP+IND+RAT'!F59+'68.06 centralizat'!F59+'68.12 CENTRALIZATOR'!F59+'68.15.01-AJ SOC'!F59+'68.15.02-CANTINA'!F59+'68.50.50 rest DAS+CPFA'!F59</f>
        <v>3</v>
      </c>
      <c r="G59" s="357">
        <f>'68.04-PERS.VARSTNICE'!G59+'68.05 - AP+IND+RAT'!G59+'68.06 centralizat'!G59+'68.12 CENTRALIZATOR'!G59+'68.15.01-AJ SOC'!G59+'68.15.02-CANTINA'!G59+'68.50.50 rest DAS+CPFA'!G59</f>
        <v>12</v>
      </c>
      <c r="H59" s="357">
        <f>'68.04-PERS.VARSTNICE'!H59+'68.05 - AP+IND+RAT'!H59+'68.06 centralizat'!H59+'68.12 CENTRALIZATOR'!H59+'68.15.01-AJ SOC'!H59+'68.15.02-CANTINA'!H59+'68.50.50 rest DAS+CPFA'!H59</f>
        <v>2</v>
      </c>
      <c r="I59" s="389">
        <f>'68.04-PERS.VARSTNICE'!I59+'68.05 - AP+IND+RAT'!I59+'68.06 centralizat'!I59+'68.12 CENTRALIZATOR'!I59+'68.15.01-AJ SOC'!I59+'68.15.02-CANTINA'!I59+'68.50.50 rest DAS+CPFA'!I59</f>
        <v>2</v>
      </c>
      <c r="J59" s="100"/>
      <c r="K59" s="61"/>
      <c r="L59" s="101"/>
    </row>
    <row r="60" spans="1:12" s="3" customFormat="1" x14ac:dyDescent="0.2">
      <c r="A60" s="66">
        <v>50</v>
      </c>
      <c r="B60" s="32" t="s">
        <v>56</v>
      </c>
      <c r="C60" s="6" t="s">
        <v>57</v>
      </c>
      <c r="D60" s="357">
        <f>'68.04-PERS.VARSTNICE'!D60+'68.05 - AP+IND+RAT'!D60+'68.06 centralizat'!D60+'68.12 CENTRALIZATOR'!D60+'68.15.01-AJ SOC'!D60+'68.15.02-CANTINA'!D60+'68.50.50 rest DAS+CPFA'!D60</f>
        <v>0</v>
      </c>
      <c r="E60" s="357">
        <f>'68.04-PERS.VARSTNICE'!E60+'68.05 - AP+IND+RAT'!E60+'68.06 centralizat'!E60+'68.12 CENTRALIZATOR'!E60+'68.15.01-AJ SOC'!E60+'68.15.02-CANTINA'!E60+'68.50.50 rest DAS+CPFA'!E60</f>
        <v>109</v>
      </c>
      <c r="F60" s="357">
        <f>'68.04-PERS.VARSTNICE'!F60+'68.05 - AP+IND+RAT'!F60+'68.06 centralizat'!F60+'68.12 CENTRALIZATOR'!F60+'68.15.01-AJ SOC'!F60+'68.15.02-CANTINA'!F60+'68.50.50 rest DAS+CPFA'!F60</f>
        <v>27</v>
      </c>
      <c r="G60" s="357">
        <f>'68.04-PERS.VARSTNICE'!G60+'68.05 - AP+IND+RAT'!G60+'68.06 centralizat'!G60+'68.12 CENTRALIZATOR'!G60+'68.15.01-AJ SOC'!G60+'68.15.02-CANTINA'!G60+'68.50.50 rest DAS+CPFA'!G60</f>
        <v>82</v>
      </c>
      <c r="H60" s="357">
        <f>'68.04-PERS.VARSTNICE'!H60+'68.05 - AP+IND+RAT'!H60+'68.06 centralizat'!H60+'68.12 CENTRALIZATOR'!H60+'68.15.01-AJ SOC'!H60+'68.15.02-CANTINA'!H60+'68.50.50 rest DAS+CPFA'!H60</f>
        <v>0</v>
      </c>
      <c r="I60" s="389">
        <f>'68.04-PERS.VARSTNICE'!I60+'68.05 - AP+IND+RAT'!I60+'68.06 centralizat'!I60+'68.12 CENTRALIZATOR'!I60+'68.15.01-AJ SOC'!I60+'68.15.02-CANTINA'!I60+'68.50.50 rest DAS+CPFA'!I60</f>
        <v>0</v>
      </c>
      <c r="J60" s="100"/>
      <c r="K60" s="61"/>
      <c r="L60" s="101"/>
    </row>
    <row r="61" spans="1:12" s="3" customFormat="1" x14ac:dyDescent="0.2">
      <c r="A61" s="82">
        <v>51</v>
      </c>
      <c r="B61" s="32" t="s">
        <v>58</v>
      </c>
      <c r="C61" s="6" t="s">
        <v>59</v>
      </c>
      <c r="D61" s="357">
        <f>'68.04-PERS.VARSTNICE'!D61+'68.05 - AP+IND+RAT'!D61+'68.06 centralizat'!D61+'68.12 CENTRALIZATOR'!D61+'68.15.01-AJ SOC'!D61+'68.15.02-CANTINA'!D61+'68.50.50 rest DAS+CPFA'!D61</f>
        <v>0</v>
      </c>
      <c r="E61" s="357">
        <f>'68.04-PERS.VARSTNICE'!E61+'68.05 - AP+IND+RAT'!E61+'68.06 centralizat'!E61+'68.12 CENTRALIZATOR'!E61+'68.15.01-AJ SOC'!E61+'68.15.02-CANTINA'!E61+'68.50.50 rest DAS+CPFA'!E61</f>
        <v>45</v>
      </c>
      <c r="F61" s="357">
        <f>'68.04-PERS.VARSTNICE'!F61+'68.05 - AP+IND+RAT'!F61+'68.06 centralizat'!F61+'68.12 CENTRALIZATOR'!F61+'68.15.01-AJ SOC'!F61+'68.15.02-CANTINA'!F61+'68.50.50 rest DAS+CPFA'!F61</f>
        <v>14</v>
      </c>
      <c r="G61" s="357">
        <f>'68.04-PERS.VARSTNICE'!G61+'68.05 - AP+IND+RAT'!G61+'68.06 centralizat'!G61+'68.12 CENTRALIZATOR'!G61+'68.15.01-AJ SOC'!G61+'68.15.02-CANTINA'!G61+'68.50.50 rest DAS+CPFA'!G61</f>
        <v>31</v>
      </c>
      <c r="H61" s="357">
        <f>'68.04-PERS.VARSTNICE'!H61+'68.05 - AP+IND+RAT'!H61+'68.06 centralizat'!H61+'68.12 CENTRALIZATOR'!H61+'68.15.01-AJ SOC'!H61+'68.15.02-CANTINA'!H61+'68.50.50 rest DAS+CPFA'!H61</f>
        <v>0</v>
      </c>
      <c r="I61" s="389">
        <f>'68.04-PERS.VARSTNICE'!I61+'68.05 - AP+IND+RAT'!I61+'68.06 centralizat'!I61+'68.12 CENTRALIZATOR'!I61+'68.15.01-AJ SOC'!I61+'68.15.02-CANTINA'!I61+'68.50.50 rest DAS+CPFA'!I61</f>
        <v>0</v>
      </c>
      <c r="J61" s="100"/>
      <c r="K61" s="61"/>
      <c r="L61" s="101"/>
    </row>
    <row r="62" spans="1:12" s="3" customFormat="1" hidden="1" x14ac:dyDescent="0.2">
      <c r="A62" s="66">
        <v>52</v>
      </c>
      <c r="B62" s="32" t="s">
        <v>221</v>
      </c>
      <c r="C62" s="127" t="s">
        <v>59</v>
      </c>
      <c r="D62" s="357">
        <f>'68.04-PERS.VARSTNICE'!D62+'68.05 - AP+IND+RAT'!D62+'68.06 centralizat'!D62+'68.12 CENTRALIZATOR'!D62+'68.15.01-AJ SOC'!D62+'68.15.02-CANTINA'!D62+'68.50.50 rest DAS+CPFA'!D62</f>
        <v>0</v>
      </c>
      <c r="E62" s="357">
        <f>'68.04-PERS.VARSTNICE'!E62+'68.05 - AP+IND+RAT'!E62+'68.06 centralizat'!E62+'68.12 CENTRALIZATOR'!E62+'68.15.01-AJ SOC'!E62+'68.15.02-CANTINA'!E62+'68.50.50 rest DAS+CPFA'!E62</f>
        <v>0</v>
      </c>
      <c r="F62" s="357">
        <f>'68.04-PERS.VARSTNICE'!F62+'68.05 - AP+IND+RAT'!F62+'68.06 centralizat'!F62+'68.12 CENTRALIZATOR'!F62+'68.15.01-AJ SOC'!F62+'68.15.02-CANTINA'!F62+'68.50.50 rest DAS+CPFA'!F62</f>
        <v>0</v>
      </c>
      <c r="G62" s="357">
        <f>'68.04-PERS.VARSTNICE'!G62+'68.05 - AP+IND+RAT'!G62+'68.06 centralizat'!G62+'68.12 CENTRALIZATOR'!G62+'68.15.01-AJ SOC'!G62+'68.15.02-CANTINA'!G62+'68.50.50 rest DAS+CPFA'!G62</f>
        <v>0</v>
      </c>
      <c r="H62" s="357">
        <f>'68.04-PERS.VARSTNICE'!H62+'68.05 - AP+IND+RAT'!H62+'68.06 centralizat'!H62+'68.12 CENTRALIZATOR'!H62+'68.15.01-AJ SOC'!H62+'68.15.02-CANTINA'!H62+'68.50.50 rest DAS+CPFA'!H62</f>
        <v>0</v>
      </c>
      <c r="I62" s="389">
        <f>'68.04-PERS.VARSTNICE'!I62+'68.05 - AP+IND+RAT'!I62+'68.06 centralizat'!I62+'68.12 CENTRALIZATOR'!I62+'68.15.01-AJ SOC'!I62+'68.15.02-CANTINA'!I62+'68.50.50 rest DAS+CPFA'!I62</f>
        <v>0</v>
      </c>
      <c r="J62" s="100"/>
      <c r="K62" s="61"/>
      <c r="L62" s="101"/>
    </row>
    <row r="63" spans="1:12" s="3" customFormat="1" x14ac:dyDescent="0.2">
      <c r="A63" s="82">
        <v>53</v>
      </c>
      <c r="B63" s="35" t="s">
        <v>159</v>
      </c>
      <c r="C63" s="8" t="s">
        <v>61</v>
      </c>
      <c r="D63" s="354">
        <f>'68.04-PERS.VARSTNICE'!D63+'68.05 - AP+IND+RAT'!D63+'68.06 centralizat'!D63+'68.12 CENTRALIZATOR'!D63+'68.15.01-AJ SOC'!D63+'68.15.02-CANTINA'!D63+'68.50.50 rest DAS+CPFA'!D63</f>
        <v>0</v>
      </c>
      <c r="E63" s="354">
        <f>'68.04-PERS.VARSTNICE'!E63+'68.05 - AP+IND+RAT'!E63+'68.06 centralizat'!E63+'68.12 CENTRALIZATOR'!E63+'68.15.01-AJ SOC'!E63+'68.15.02-CANTINA'!E63+'68.50.50 rest DAS+CPFA'!E63</f>
        <v>39</v>
      </c>
      <c r="F63" s="354">
        <f>'68.04-PERS.VARSTNICE'!F63+'68.05 - AP+IND+RAT'!F63+'68.06 centralizat'!F63+'68.12 CENTRALIZATOR'!F63+'68.15.01-AJ SOC'!F63+'68.15.02-CANTINA'!F63+'68.50.50 rest DAS+CPFA'!F63</f>
        <v>64</v>
      </c>
      <c r="G63" s="354">
        <f>'68.04-PERS.VARSTNICE'!G63+'68.05 - AP+IND+RAT'!G63+'68.06 centralizat'!G63+'68.12 CENTRALIZATOR'!G63+'68.15.01-AJ SOC'!G63+'68.15.02-CANTINA'!G63+'68.50.50 rest DAS+CPFA'!G63</f>
        <v>-25</v>
      </c>
      <c r="H63" s="354">
        <f>'68.04-PERS.VARSTNICE'!H63+'68.05 - AP+IND+RAT'!H63+'68.06 centralizat'!H63+'68.12 CENTRALIZATOR'!H63+'68.15.01-AJ SOC'!H63+'68.15.02-CANTINA'!H63+'68.50.50 rest DAS+CPFA'!H63</f>
        <v>0</v>
      </c>
      <c r="I63" s="388">
        <f>'68.04-PERS.VARSTNICE'!I63+'68.05 - AP+IND+RAT'!I63+'68.06 centralizat'!I63+'68.12 CENTRALIZATOR'!I63+'68.15.01-AJ SOC'!I63+'68.15.02-CANTINA'!I63+'68.50.50 rest DAS+CPFA'!I63</f>
        <v>0</v>
      </c>
      <c r="J63" s="98"/>
      <c r="K63" s="46"/>
      <c r="L63" s="99"/>
    </row>
    <row r="64" spans="1:12" s="3" customFormat="1" x14ac:dyDescent="0.2">
      <c r="A64" s="66">
        <v>54</v>
      </c>
      <c r="B64" s="32" t="s">
        <v>62</v>
      </c>
      <c r="C64" s="6" t="s">
        <v>63</v>
      </c>
      <c r="D64" s="357">
        <f>'68.04-PERS.VARSTNICE'!D64+'68.05 - AP+IND+RAT'!D64+'68.06 centralizat'!D64+'68.12 CENTRALIZATOR'!D64+'68.15.01-AJ SOC'!D64+'68.15.02-CANTINA'!D64+'68.50.50 rest DAS+CPFA'!D64</f>
        <v>0</v>
      </c>
      <c r="E64" s="357">
        <f>'68.04-PERS.VARSTNICE'!E64+'68.05 - AP+IND+RAT'!E64+'68.06 centralizat'!E64+'68.12 CENTRALIZATOR'!E64+'68.15.01-AJ SOC'!E64+'68.15.02-CANTINA'!E64+'68.50.50 rest DAS+CPFA'!E64</f>
        <v>0</v>
      </c>
      <c r="F64" s="357">
        <f>'68.04-PERS.VARSTNICE'!F64+'68.05 - AP+IND+RAT'!F64+'68.06 centralizat'!F64+'68.12 CENTRALIZATOR'!F64+'68.15.01-AJ SOC'!F64+'68.15.02-CANTINA'!F64+'68.50.50 rest DAS+CPFA'!F64</f>
        <v>2</v>
      </c>
      <c r="G64" s="357">
        <f>'68.04-PERS.VARSTNICE'!G64+'68.05 - AP+IND+RAT'!G64+'68.06 centralizat'!G64+'68.12 CENTRALIZATOR'!G64+'68.15.01-AJ SOC'!G64+'68.15.02-CANTINA'!G64+'68.50.50 rest DAS+CPFA'!G64</f>
        <v>-2</v>
      </c>
      <c r="H64" s="357">
        <f>'68.04-PERS.VARSTNICE'!H64+'68.05 - AP+IND+RAT'!H64+'68.06 centralizat'!H64+'68.12 CENTRALIZATOR'!H64+'68.15.01-AJ SOC'!H64+'68.15.02-CANTINA'!H64+'68.50.50 rest DAS+CPFA'!H64</f>
        <v>0</v>
      </c>
      <c r="I64" s="389">
        <f>'68.04-PERS.VARSTNICE'!I64+'68.05 - AP+IND+RAT'!I64+'68.06 centralizat'!I64+'68.12 CENTRALIZATOR'!I64+'68.15.01-AJ SOC'!I64+'68.15.02-CANTINA'!I64+'68.50.50 rest DAS+CPFA'!I64</f>
        <v>0</v>
      </c>
      <c r="J64" s="98"/>
      <c r="K64" s="46"/>
      <c r="L64" s="99"/>
    </row>
    <row r="65" spans="1:12" s="3" customFormat="1" x14ac:dyDescent="0.2">
      <c r="A65" s="82">
        <v>55</v>
      </c>
      <c r="B65" s="32" t="s">
        <v>64</v>
      </c>
      <c r="C65" s="6" t="s">
        <v>65</v>
      </c>
      <c r="D65" s="357">
        <f>'68.04-PERS.VARSTNICE'!D65+'68.05 - AP+IND+RAT'!D65+'68.06 centralizat'!D65+'68.12 CENTRALIZATOR'!D65+'68.15.01-AJ SOC'!D65+'68.15.02-CANTINA'!D65+'68.50.50 rest DAS+CPFA'!D65</f>
        <v>0</v>
      </c>
      <c r="E65" s="357">
        <f>'68.04-PERS.VARSTNICE'!E65+'68.05 - AP+IND+RAT'!E65+'68.06 centralizat'!E65+'68.12 CENTRALIZATOR'!E65+'68.15.01-AJ SOC'!E65+'68.15.02-CANTINA'!E65+'68.50.50 rest DAS+CPFA'!E65</f>
        <v>17</v>
      </c>
      <c r="F65" s="357">
        <f>'68.04-PERS.VARSTNICE'!F65+'68.05 - AP+IND+RAT'!F65+'68.06 centralizat'!F65+'68.12 CENTRALIZATOR'!F65+'68.15.01-AJ SOC'!F65+'68.15.02-CANTINA'!F65+'68.50.50 rest DAS+CPFA'!F65</f>
        <v>10</v>
      </c>
      <c r="G65" s="357">
        <f>'68.04-PERS.VARSTNICE'!G65+'68.05 - AP+IND+RAT'!G65+'68.06 centralizat'!G65+'68.12 CENTRALIZATOR'!G65+'68.15.01-AJ SOC'!G65+'68.15.02-CANTINA'!G65+'68.50.50 rest DAS+CPFA'!G65</f>
        <v>7</v>
      </c>
      <c r="H65" s="357">
        <f>'68.04-PERS.VARSTNICE'!H65+'68.05 - AP+IND+RAT'!H65+'68.06 centralizat'!H65+'68.12 CENTRALIZATOR'!H65+'68.15.01-AJ SOC'!H65+'68.15.02-CANTINA'!H65+'68.50.50 rest DAS+CPFA'!H65</f>
        <v>0</v>
      </c>
      <c r="I65" s="389">
        <f>'68.04-PERS.VARSTNICE'!I65+'68.05 - AP+IND+RAT'!I65+'68.06 centralizat'!I65+'68.12 CENTRALIZATOR'!I65+'68.15.01-AJ SOC'!I65+'68.15.02-CANTINA'!I65+'68.50.50 rest DAS+CPFA'!I65</f>
        <v>0</v>
      </c>
      <c r="J65" s="100"/>
      <c r="K65" s="61"/>
      <c r="L65" s="101"/>
    </row>
    <row r="66" spans="1:12" s="3" customFormat="1" x14ac:dyDescent="0.2">
      <c r="A66" s="66">
        <v>56</v>
      </c>
      <c r="B66" s="32" t="s">
        <v>245</v>
      </c>
      <c r="C66" s="6" t="s">
        <v>67</v>
      </c>
      <c r="D66" s="357">
        <f>'68.04-PERS.VARSTNICE'!D66+'68.05 - AP+IND+RAT'!D66+'68.06 centralizat'!D66+'68.12 CENTRALIZATOR'!D66+'68.15.01-AJ SOC'!D66+'68.15.02-CANTINA'!D66+'68.50.50 rest DAS+CPFA'!D66</f>
        <v>0</v>
      </c>
      <c r="E66" s="357">
        <f>'68.04-PERS.VARSTNICE'!E66+'68.05 - AP+IND+RAT'!E66+'68.06 centralizat'!E66+'68.12 CENTRALIZATOR'!E66+'68.15.01-AJ SOC'!E66+'68.15.02-CANTINA'!E66+'68.50.50 rest DAS+CPFA'!E66</f>
        <v>22</v>
      </c>
      <c r="F66" s="357">
        <f>'68.04-PERS.VARSTNICE'!F66+'68.05 - AP+IND+RAT'!F66+'68.06 centralizat'!F66+'68.12 CENTRALIZATOR'!F66+'68.15.01-AJ SOC'!F66+'68.15.02-CANTINA'!F66+'68.50.50 rest DAS+CPFA'!F66</f>
        <v>52</v>
      </c>
      <c r="G66" s="357">
        <f>'68.04-PERS.VARSTNICE'!G66+'68.05 - AP+IND+RAT'!G66+'68.06 centralizat'!G66+'68.12 CENTRALIZATOR'!G66+'68.15.01-AJ SOC'!G66+'68.15.02-CANTINA'!G66+'68.50.50 rest DAS+CPFA'!G66</f>
        <v>-30</v>
      </c>
      <c r="H66" s="357">
        <f>'68.04-PERS.VARSTNICE'!H66+'68.05 - AP+IND+RAT'!H66+'68.06 centralizat'!H66+'68.12 CENTRALIZATOR'!H66+'68.15.01-AJ SOC'!H66+'68.15.02-CANTINA'!H66+'68.50.50 rest DAS+CPFA'!H66</f>
        <v>0</v>
      </c>
      <c r="I66" s="389">
        <f>'68.04-PERS.VARSTNICE'!I66+'68.05 - AP+IND+RAT'!I66+'68.06 centralizat'!I66+'68.12 CENTRALIZATOR'!I66+'68.15.01-AJ SOC'!I66+'68.15.02-CANTINA'!I66+'68.50.50 rest DAS+CPFA'!I66</f>
        <v>0</v>
      </c>
      <c r="J66" s="100"/>
      <c r="K66" s="61"/>
      <c r="L66" s="101"/>
    </row>
    <row r="67" spans="1:12" s="3" customFormat="1" hidden="1" x14ac:dyDescent="0.2">
      <c r="A67" s="82">
        <v>57</v>
      </c>
      <c r="B67" s="32" t="s">
        <v>222</v>
      </c>
      <c r="C67" s="127" t="s">
        <v>67</v>
      </c>
      <c r="D67" s="357">
        <f>'68.04-PERS.VARSTNICE'!D67+'68.05 - AP+IND+RAT'!D67+'68.06 centralizat'!D67+'68.12 CENTRALIZATOR'!D67+'68.15.01-AJ SOC'!D67+'68.15.02-CANTINA'!D67+'68.50.50 rest DAS+CPFA'!D67</f>
        <v>0</v>
      </c>
      <c r="E67" s="357">
        <f>'68.04-PERS.VARSTNICE'!E67+'68.05 - AP+IND+RAT'!E67+'68.06 centralizat'!E67+'68.12 CENTRALIZATOR'!E67+'68.15.01-AJ SOC'!E67+'68.15.02-CANTINA'!E67+'68.50.50 rest DAS+CPFA'!E67</f>
        <v>0</v>
      </c>
      <c r="F67" s="357">
        <f>'68.04-PERS.VARSTNICE'!F67+'68.05 - AP+IND+RAT'!F67+'68.06 centralizat'!F67+'68.12 CENTRALIZATOR'!F67+'68.15.01-AJ SOC'!F67+'68.15.02-CANTINA'!F67+'68.50.50 rest DAS+CPFA'!F67</f>
        <v>0</v>
      </c>
      <c r="G67" s="357">
        <f>'68.04-PERS.VARSTNICE'!G67+'68.05 - AP+IND+RAT'!G67+'68.06 centralizat'!G67+'68.12 CENTRALIZATOR'!G67+'68.15.01-AJ SOC'!G67+'68.15.02-CANTINA'!G67+'68.50.50 rest DAS+CPFA'!G67</f>
        <v>0</v>
      </c>
      <c r="H67" s="357">
        <f>'68.04-PERS.VARSTNICE'!H67+'68.05 - AP+IND+RAT'!H67+'68.06 centralizat'!H67+'68.12 CENTRALIZATOR'!H67+'68.15.01-AJ SOC'!H67+'68.15.02-CANTINA'!H67+'68.50.50 rest DAS+CPFA'!H67</f>
        <v>0</v>
      </c>
      <c r="I67" s="389">
        <f>'68.04-PERS.VARSTNICE'!I67+'68.05 - AP+IND+RAT'!I67+'68.06 centralizat'!I67+'68.12 CENTRALIZATOR'!I67+'68.15.01-AJ SOC'!I67+'68.15.02-CANTINA'!I67+'68.50.50 rest DAS+CPFA'!I67</f>
        <v>0</v>
      </c>
      <c r="J67" s="100"/>
      <c r="K67" s="61"/>
      <c r="L67" s="101"/>
    </row>
    <row r="68" spans="1:12" s="3" customFormat="1" x14ac:dyDescent="0.2">
      <c r="A68" s="66">
        <v>58</v>
      </c>
      <c r="B68" s="36" t="s">
        <v>68</v>
      </c>
      <c r="C68" s="8" t="s">
        <v>69</v>
      </c>
      <c r="D68" s="354">
        <f>'68.04-PERS.VARSTNICE'!D68+'68.05 - AP+IND+RAT'!D68+'68.06 centralizat'!D68+'68.12 CENTRALIZATOR'!D68+'68.15.01-AJ SOC'!D68+'68.15.02-CANTINA'!D68+'68.50.50 rest DAS+CPFA'!D68</f>
        <v>0</v>
      </c>
      <c r="E68" s="354">
        <f>'68.04-PERS.VARSTNICE'!E68+'68.05 - AP+IND+RAT'!E68+'68.06 centralizat'!E68+'68.12 CENTRALIZATOR'!E68+'68.15.01-AJ SOC'!E68+'68.15.02-CANTINA'!E68+'68.50.50 rest DAS+CPFA'!E68</f>
        <v>45</v>
      </c>
      <c r="F68" s="354">
        <f>'68.04-PERS.VARSTNICE'!F68+'68.05 - AP+IND+RAT'!F68+'68.06 centralizat'!F68+'68.12 CENTRALIZATOR'!F68+'68.15.01-AJ SOC'!F68+'68.15.02-CANTINA'!F68+'68.50.50 rest DAS+CPFA'!F68</f>
        <v>12</v>
      </c>
      <c r="G68" s="354">
        <f>'68.04-PERS.VARSTNICE'!G68+'68.05 - AP+IND+RAT'!G68+'68.06 centralizat'!G68+'68.12 CENTRALIZATOR'!G68+'68.15.01-AJ SOC'!G68+'68.15.02-CANTINA'!G68+'68.50.50 rest DAS+CPFA'!G68</f>
        <v>12</v>
      </c>
      <c r="H68" s="354">
        <f>'68.04-PERS.VARSTNICE'!H68+'68.05 - AP+IND+RAT'!H68+'68.06 centralizat'!H68+'68.12 CENTRALIZATOR'!H68+'68.15.01-AJ SOC'!H68+'68.15.02-CANTINA'!H68+'68.50.50 rest DAS+CPFA'!H68</f>
        <v>11</v>
      </c>
      <c r="I68" s="388">
        <f>'68.04-PERS.VARSTNICE'!I68+'68.05 - AP+IND+RAT'!I68+'68.06 centralizat'!I68+'68.12 CENTRALIZATOR'!I68+'68.15.01-AJ SOC'!I68+'68.15.02-CANTINA'!I68+'68.50.50 rest DAS+CPFA'!I68</f>
        <v>10</v>
      </c>
      <c r="J68" s="98"/>
      <c r="K68" s="46"/>
      <c r="L68" s="99"/>
    </row>
    <row r="69" spans="1:12" s="3" customFormat="1" x14ac:dyDescent="0.2">
      <c r="A69" s="82">
        <v>59</v>
      </c>
      <c r="B69" s="32" t="s">
        <v>70</v>
      </c>
      <c r="C69" s="6" t="s">
        <v>71</v>
      </c>
      <c r="D69" s="354">
        <f>'68.04-PERS.VARSTNICE'!D69+'68.05 - AP+IND+RAT'!D69+'68.06 centralizat'!D69+'68.12 CENTRALIZATOR'!D69+'68.15.01-AJ SOC'!D69+'68.15.02-CANTINA'!D69+'68.50.50 rest DAS+CPFA'!D69</f>
        <v>0</v>
      </c>
      <c r="E69" s="354">
        <f>'68.04-PERS.VARSTNICE'!E69+'68.05 - AP+IND+RAT'!E69+'68.06 centralizat'!E69+'68.12 CENTRALIZATOR'!E69+'68.15.01-AJ SOC'!E69+'68.15.02-CANTINA'!E69+'68.50.50 rest DAS+CPFA'!E69</f>
        <v>45</v>
      </c>
      <c r="F69" s="354">
        <f>'68.04-PERS.VARSTNICE'!F69+'68.05 - AP+IND+RAT'!F69+'68.06 centralizat'!F69+'68.12 CENTRALIZATOR'!F69+'68.15.01-AJ SOC'!F69+'68.15.02-CANTINA'!F69+'68.50.50 rest DAS+CPFA'!F69</f>
        <v>12</v>
      </c>
      <c r="G69" s="354">
        <f>'68.04-PERS.VARSTNICE'!G69+'68.05 - AP+IND+RAT'!G69+'68.06 centralizat'!G69+'68.12 CENTRALIZATOR'!G69+'68.15.01-AJ SOC'!G69+'68.15.02-CANTINA'!G69+'68.50.50 rest DAS+CPFA'!G69</f>
        <v>12</v>
      </c>
      <c r="H69" s="354">
        <f>'68.04-PERS.VARSTNICE'!H69+'68.05 - AP+IND+RAT'!H69+'68.06 centralizat'!H69+'68.12 CENTRALIZATOR'!H69+'68.15.01-AJ SOC'!H69+'68.15.02-CANTINA'!H69+'68.50.50 rest DAS+CPFA'!H69</f>
        <v>11</v>
      </c>
      <c r="I69" s="388">
        <f>'68.04-PERS.VARSTNICE'!I69+'68.05 - AP+IND+RAT'!I69+'68.06 centralizat'!I69+'68.12 CENTRALIZATOR'!I69+'68.15.01-AJ SOC'!I69+'68.15.02-CANTINA'!I69+'68.50.50 rest DAS+CPFA'!I69</f>
        <v>10</v>
      </c>
      <c r="J69" s="100"/>
      <c r="K69" s="61"/>
      <c r="L69" s="101"/>
    </row>
    <row r="70" spans="1:12" s="3" customFormat="1" hidden="1" x14ac:dyDescent="0.2">
      <c r="A70" s="66">
        <v>60</v>
      </c>
      <c r="B70" s="32" t="s">
        <v>72</v>
      </c>
      <c r="C70" s="6" t="s">
        <v>73</v>
      </c>
      <c r="D70" s="354">
        <f>'68.04-PERS.VARSTNICE'!D70+'68.05 - AP+IND+RAT'!D70+'68.06 centralizat'!D70+'68.12 CENTRALIZATOR'!D70+'68.15.01-AJ SOC'!D70+'68.15.02-CANTINA'!D70+'68.50.50 rest DAS+CPFA'!D70</f>
        <v>0</v>
      </c>
      <c r="E70" s="354">
        <f>'68.04-PERS.VARSTNICE'!E70+'68.05 - AP+IND+RAT'!E70+'68.06 centralizat'!E70+'68.12 CENTRALIZATOR'!E70+'68.15.01-AJ SOC'!E70+'68.15.02-CANTINA'!E70+'68.50.50 rest DAS+CPFA'!E70</f>
        <v>0</v>
      </c>
      <c r="F70" s="354">
        <f>'68.04-PERS.VARSTNICE'!F70+'68.05 - AP+IND+RAT'!F70+'68.06 centralizat'!F70+'68.12 CENTRALIZATOR'!F70+'68.15.01-AJ SOC'!F70+'68.15.02-CANTINA'!F70+'68.50.50 rest DAS+CPFA'!F70</f>
        <v>0</v>
      </c>
      <c r="G70" s="354">
        <f>'68.04-PERS.VARSTNICE'!G70+'68.05 - AP+IND+RAT'!G70+'68.06 centralizat'!G70+'68.12 CENTRALIZATOR'!G70+'68.15.01-AJ SOC'!G70+'68.15.02-CANTINA'!G70+'68.50.50 rest DAS+CPFA'!G70</f>
        <v>0</v>
      </c>
      <c r="H70" s="354">
        <f>'68.04-PERS.VARSTNICE'!H70+'68.05 - AP+IND+RAT'!H70+'68.06 centralizat'!H70+'68.12 CENTRALIZATOR'!H70+'68.15.01-AJ SOC'!H70+'68.15.02-CANTINA'!H70+'68.50.50 rest DAS+CPFA'!H70</f>
        <v>0</v>
      </c>
      <c r="I70" s="388">
        <f>'68.04-PERS.VARSTNICE'!I70+'68.05 - AP+IND+RAT'!I70+'68.06 centralizat'!I70+'68.12 CENTRALIZATOR'!I70+'68.15.01-AJ SOC'!I70+'68.15.02-CANTINA'!I70+'68.50.50 rest DAS+CPFA'!I70</f>
        <v>0</v>
      </c>
      <c r="J70" s="100"/>
      <c r="K70" s="61"/>
      <c r="L70" s="101"/>
    </row>
    <row r="71" spans="1:12" s="3" customFormat="1" hidden="1" x14ac:dyDescent="0.2">
      <c r="A71" s="82">
        <v>61</v>
      </c>
      <c r="B71" s="30" t="s">
        <v>74</v>
      </c>
      <c r="C71" s="8" t="s">
        <v>75</v>
      </c>
      <c r="D71" s="354">
        <f>'68.04-PERS.VARSTNICE'!D71+'68.05 - AP+IND+RAT'!D71+'68.06 centralizat'!D71+'68.12 CENTRALIZATOR'!D71+'68.15.01-AJ SOC'!D71+'68.15.02-CANTINA'!D71+'68.50.50 rest DAS+CPFA'!D71</f>
        <v>0</v>
      </c>
      <c r="E71" s="354">
        <f>'68.04-PERS.VARSTNICE'!E71+'68.05 - AP+IND+RAT'!E71+'68.06 centralizat'!E71+'68.12 CENTRALIZATOR'!E71+'68.15.01-AJ SOC'!E71+'68.15.02-CANTINA'!E71+'68.50.50 rest DAS+CPFA'!E71</f>
        <v>0</v>
      </c>
      <c r="F71" s="354">
        <f>'68.04-PERS.VARSTNICE'!F71+'68.05 - AP+IND+RAT'!F71+'68.06 centralizat'!F71+'68.12 CENTRALIZATOR'!F71+'68.15.01-AJ SOC'!F71+'68.15.02-CANTINA'!F71+'68.50.50 rest DAS+CPFA'!F71</f>
        <v>0</v>
      </c>
      <c r="G71" s="354">
        <f>'68.04-PERS.VARSTNICE'!G71+'68.05 - AP+IND+RAT'!G71+'68.06 centralizat'!G71+'68.12 CENTRALIZATOR'!G71+'68.15.01-AJ SOC'!G71+'68.15.02-CANTINA'!G71+'68.50.50 rest DAS+CPFA'!G71</f>
        <v>0</v>
      </c>
      <c r="H71" s="354">
        <f>'68.04-PERS.VARSTNICE'!H71+'68.05 - AP+IND+RAT'!H71+'68.06 centralizat'!H71+'68.12 CENTRALIZATOR'!H71+'68.15.01-AJ SOC'!H71+'68.15.02-CANTINA'!H71+'68.50.50 rest DAS+CPFA'!H71</f>
        <v>0</v>
      </c>
      <c r="I71" s="388">
        <f>'68.04-PERS.VARSTNICE'!I71+'68.05 - AP+IND+RAT'!I71+'68.06 centralizat'!I71+'68.12 CENTRALIZATOR'!I71+'68.15.01-AJ SOC'!I71+'68.15.02-CANTINA'!I71+'68.50.50 rest DAS+CPFA'!I71</f>
        <v>0</v>
      </c>
      <c r="J71" s="98"/>
      <c r="K71" s="46"/>
      <c r="L71" s="99"/>
    </row>
    <row r="72" spans="1:12" s="3" customFormat="1" x14ac:dyDescent="0.2">
      <c r="A72" s="66">
        <v>62</v>
      </c>
      <c r="B72" s="30" t="s">
        <v>76</v>
      </c>
      <c r="C72" s="8" t="s">
        <v>77</v>
      </c>
      <c r="D72" s="354">
        <f>'68.04-PERS.VARSTNICE'!D72+'68.05 - AP+IND+RAT'!D72+'68.06 centralizat'!D72+'68.12 CENTRALIZATOR'!D72+'68.15.01-AJ SOC'!D72+'68.15.02-CANTINA'!D72+'68.50.50 rest DAS+CPFA'!D72</f>
        <v>0</v>
      </c>
      <c r="E72" s="354">
        <f>'68.04-PERS.VARSTNICE'!E72+'68.05 - AP+IND+RAT'!E72+'68.06 centralizat'!E72+'68.12 CENTRALIZATOR'!E72+'68.15.01-AJ SOC'!E72+'68.15.02-CANTINA'!E72+'68.50.50 rest DAS+CPFA'!E72</f>
        <v>45</v>
      </c>
      <c r="F72" s="354">
        <f>'68.04-PERS.VARSTNICE'!F72+'68.05 - AP+IND+RAT'!F72+'68.06 centralizat'!F72+'68.12 CENTRALIZATOR'!F72+'68.15.01-AJ SOC'!F72+'68.15.02-CANTINA'!F72+'68.50.50 rest DAS+CPFA'!F72</f>
        <v>12</v>
      </c>
      <c r="G72" s="354">
        <f>'68.04-PERS.VARSTNICE'!G72+'68.05 - AP+IND+RAT'!G72+'68.06 centralizat'!G72+'68.12 CENTRALIZATOR'!G72+'68.15.01-AJ SOC'!G72+'68.15.02-CANTINA'!G72+'68.50.50 rest DAS+CPFA'!G72</f>
        <v>12</v>
      </c>
      <c r="H72" s="354">
        <f>'68.04-PERS.VARSTNICE'!H72+'68.05 - AP+IND+RAT'!H72+'68.06 centralizat'!H72+'68.12 CENTRALIZATOR'!H72+'68.15.01-AJ SOC'!H72+'68.15.02-CANTINA'!H72+'68.50.50 rest DAS+CPFA'!H72</f>
        <v>12</v>
      </c>
      <c r="I72" s="388">
        <f>'68.04-PERS.VARSTNICE'!I72+'68.05 - AP+IND+RAT'!I72+'68.06 centralizat'!I72+'68.12 CENTRALIZATOR'!I72+'68.15.01-AJ SOC'!I72+'68.15.02-CANTINA'!I72+'68.50.50 rest DAS+CPFA'!I72</f>
        <v>9</v>
      </c>
      <c r="J72" s="98"/>
      <c r="K72" s="46"/>
      <c r="L72" s="99"/>
    </row>
    <row r="73" spans="1:12" s="3" customFormat="1" x14ac:dyDescent="0.2">
      <c r="A73" s="82">
        <v>63</v>
      </c>
      <c r="B73" s="30" t="s">
        <v>78</v>
      </c>
      <c r="C73" s="8" t="s">
        <v>79</v>
      </c>
      <c r="D73" s="354">
        <f>'68.04-PERS.VARSTNICE'!D73+'68.05 - AP+IND+RAT'!D73+'68.06 centralizat'!D73+'68.12 CENTRALIZATOR'!D73+'68.15.01-AJ SOC'!D73+'68.15.02-CANTINA'!D73+'68.50.50 rest DAS+CPFA'!D73</f>
        <v>0</v>
      </c>
      <c r="E73" s="354">
        <f>'68.04-PERS.VARSTNICE'!E73+'68.05 - AP+IND+RAT'!E73+'68.06 centralizat'!E73+'68.12 CENTRALIZATOR'!E73+'68.15.01-AJ SOC'!E73+'68.15.02-CANTINA'!E73+'68.50.50 rest DAS+CPFA'!E73</f>
        <v>102</v>
      </c>
      <c r="F73" s="354">
        <f>'68.04-PERS.VARSTNICE'!F73+'68.05 - AP+IND+RAT'!F73+'68.06 centralizat'!F73+'68.12 CENTRALIZATOR'!F73+'68.15.01-AJ SOC'!F73+'68.15.02-CANTINA'!F73+'68.50.50 rest DAS+CPFA'!F73</f>
        <v>30</v>
      </c>
      <c r="G73" s="354">
        <f>'68.04-PERS.VARSTNICE'!G73+'68.05 - AP+IND+RAT'!G73+'68.06 centralizat'!G73+'68.12 CENTRALIZATOR'!G73+'68.15.01-AJ SOC'!G73+'68.15.02-CANTINA'!G73+'68.50.50 rest DAS+CPFA'!G73</f>
        <v>25</v>
      </c>
      <c r="H73" s="354">
        <f>'68.04-PERS.VARSTNICE'!H73+'68.05 - AP+IND+RAT'!H73+'68.06 centralizat'!H73+'68.12 CENTRALIZATOR'!H73+'68.15.01-AJ SOC'!H73+'68.15.02-CANTINA'!H73+'68.50.50 rest DAS+CPFA'!H73</f>
        <v>20</v>
      </c>
      <c r="I73" s="388">
        <f>'68.04-PERS.VARSTNICE'!I73+'68.05 - AP+IND+RAT'!I73+'68.06 centralizat'!I73+'68.12 CENTRALIZATOR'!I73+'68.15.01-AJ SOC'!I73+'68.15.02-CANTINA'!I73+'68.50.50 rest DAS+CPFA'!I73</f>
        <v>27</v>
      </c>
      <c r="J73" s="98"/>
      <c r="K73" s="46"/>
      <c r="L73" s="99"/>
    </row>
    <row r="74" spans="1:12" s="3" customFormat="1" hidden="1" x14ac:dyDescent="0.2">
      <c r="A74" s="66">
        <v>64</v>
      </c>
      <c r="B74" s="30" t="s">
        <v>133</v>
      </c>
      <c r="C74" s="8" t="s">
        <v>80</v>
      </c>
      <c r="D74" s="354">
        <f>'68.04-PERS.VARSTNICE'!D74+'68.05 - AP+IND+RAT'!D74+'68.06 centralizat'!D74+'68.12 CENTRALIZATOR'!D74+'68.15.01-AJ SOC'!D74+'68.15.02-CANTINA'!D74+'68.50.50 rest DAS+CPFA'!D74</f>
        <v>0</v>
      </c>
      <c r="E74" s="354">
        <f>'68.04-PERS.VARSTNICE'!E74+'68.05 - AP+IND+RAT'!E74+'68.06 centralizat'!E74+'68.12 CENTRALIZATOR'!E74+'68.15.01-AJ SOC'!E74+'68.15.02-CANTINA'!E74+'68.50.50 rest DAS+CPFA'!E74</f>
        <v>0</v>
      </c>
      <c r="F74" s="354">
        <f>'68.04-PERS.VARSTNICE'!F74+'68.05 - AP+IND+RAT'!F74+'68.06 centralizat'!F74+'68.12 CENTRALIZATOR'!F74+'68.15.01-AJ SOC'!F74+'68.15.02-CANTINA'!F74+'68.50.50 rest DAS+CPFA'!F74</f>
        <v>0</v>
      </c>
      <c r="G74" s="354">
        <f>'68.04-PERS.VARSTNICE'!G74+'68.05 - AP+IND+RAT'!G74+'68.06 centralizat'!G74+'68.12 CENTRALIZATOR'!G74+'68.15.01-AJ SOC'!G74+'68.15.02-CANTINA'!G74+'68.50.50 rest DAS+CPFA'!G74</f>
        <v>0</v>
      </c>
      <c r="H74" s="354">
        <f>'68.04-PERS.VARSTNICE'!H74+'68.05 - AP+IND+RAT'!H74+'68.06 centralizat'!H74+'68.12 CENTRALIZATOR'!H74+'68.15.01-AJ SOC'!H74+'68.15.02-CANTINA'!H74+'68.50.50 rest DAS+CPFA'!H74</f>
        <v>0</v>
      </c>
      <c r="I74" s="388">
        <f>'68.04-PERS.VARSTNICE'!I74+'68.05 - AP+IND+RAT'!I74+'68.06 centralizat'!I74+'68.12 CENTRALIZATOR'!I74+'68.15.01-AJ SOC'!I74+'68.15.02-CANTINA'!I74+'68.50.50 rest DAS+CPFA'!I74</f>
        <v>0</v>
      </c>
      <c r="J74" s="98"/>
      <c r="K74" s="46"/>
      <c r="L74" s="99"/>
    </row>
    <row r="75" spans="1:12" s="3" customFormat="1" x14ac:dyDescent="0.2">
      <c r="A75" s="82">
        <v>65</v>
      </c>
      <c r="B75" s="30" t="s">
        <v>264</v>
      </c>
      <c r="C75" s="480" t="s">
        <v>82</v>
      </c>
      <c r="D75" s="354">
        <f>'68.04-PERS.VARSTNICE'!D75+'68.05 - AP+IND+RAT'!D75+'68.06 centralizat'!D75+'68.12 CENTRALIZATOR'!D75+'68.15.01-AJ SOC'!D75+'68.15.02-CANTINA'!D75+'68.50.50 rest DAS+CPFA'!D75</f>
        <v>0</v>
      </c>
      <c r="E75" s="354">
        <f>'68.04-PERS.VARSTNICE'!E75+'68.05 - AP+IND+RAT'!E75+'68.06 centralizat'!E75+'68.12 CENTRALIZATOR'!E75+'68.15.01-AJ SOC'!E75+'68.15.02-CANTINA'!E75+'68.50.50 rest DAS+CPFA'!E75</f>
        <v>797</v>
      </c>
      <c r="F75" s="354">
        <f>'68.04-PERS.VARSTNICE'!F75+'68.05 - AP+IND+RAT'!F75+'68.06 centralizat'!F75+'68.12 CENTRALIZATOR'!F75+'68.15.01-AJ SOC'!F75+'68.15.02-CANTINA'!F75+'68.50.50 rest DAS+CPFA'!F75</f>
        <v>188</v>
      </c>
      <c r="G75" s="354">
        <f>'68.04-PERS.VARSTNICE'!G75+'68.05 - AP+IND+RAT'!G75+'68.06 centralizat'!G75+'68.12 CENTRALIZATOR'!G75+'68.15.01-AJ SOC'!G75+'68.15.02-CANTINA'!G75+'68.50.50 rest DAS+CPFA'!G75</f>
        <v>165</v>
      </c>
      <c r="H75" s="354">
        <f>'68.04-PERS.VARSTNICE'!H75+'68.05 - AP+IND+RAT'!H75+'68.06 centralizat'!H75+'68.12 CENTRALIZATOR'!H75+'68.15.01-AJ SOC'!H75+'68.15.02-CANTINA'!H75+'68.50.50 rest DAS+CPFA'!H75</f>
        <v>224</v>
      </c>
      <c r="I75" s="354">
        <f>'68.04-PERS.VARSTNICE'!I75+'68.05 - AP+IND+RAT'!I75+'68.06 centralizat'!I75+'68.12 CENTRALIZATOR'!I75+'68.15.01-AJ SOC'!I75+'68.15.02-CANTINA'!I75+'68.50.50 rest DAS+CPFA'!I75</f>
        <v>220</v>
      </c>
      <c r="J75" s="98"/>
      <c r="K75" s="46"/>
      <c r="L75" s="99"/>
    </row>
    <row r="76" spans="1:12" s="3" customFormat="1" x14ac:dyDescent="0.2">
      <c r="A76" s="66">
        <v>66</v>
      </c>
      <c r="B76" s="32" t="s">
        <v>265</v>
      </c>
      <c r="C76" s="127" t="s">
        <v>266</v>
      </c>
      <c r="D76" s="354">
        <f>'68.04-PERS.VARSTNICE'!D76+'68.05 - AP+IND+RAT'!D76+'68.06 centralizat'!D76+'68.12 CENTRALIZATOR'!D76+'68.15.01-AJ SOC'!D76+'68.15.02-CANTINA'!D76+'68.50.50 rest DAS+CPFA'!D76</f>
        <v>0</v>
      </c>
      <c r="E76" s="354">
        <f>'68.04-PERS.VARSTNICE'!E76+'68.05 - AP+IND+RAT'!E76+'68.06 centralizat'!E76+'68.12 CENTRALIZATOR'!E76+'68.15.01-AJ SOC'!E76+'68.15.02-CANTINA'!E76+'68.50.50 rest DAS+CPFA'!E76</f>
        <v>5</v>
      </c>
      <c r="F76" s="354">
        <f>'68.04-PERS.VARSTNICE'!F76+'68.05 - AP+IND+RAT'!F76+'68.06 centralizat'!F76+'68.12 CENTRALIZATOR'!F76+'68.15.01-AJ SOC'!F76+'68.15.02-CANTINA'!F76+'68.50.50 rest DAS+CPFA'!F76</f>
        <v>2</v>
      </c>
      <c r="G76" s="354">
        <f>'68.04-PERS.VARSTNICE'!G76+'68.05 - AP+IND+RAT'!G76+'68.06 centralizat'!G76+'68.12 CENTRALIZATOR'!G76+'68.15.01-AJ SOC'!G76+'68.15.02-CANTINA'!G76+'68.50.50 rest DAS+CPFA'!G76</f>
        <v>1</v>
      </c>
      <c r="H76" s="354">
        <f>'68.04-PERS.VARSTNICE'!H76+'68.05 - AP+IND+RAT'!H76+'68.06 centralizat'!H76+'68.12 CENTRALIZATOR'!H76+'68.15.01-AJ SOC'!H76+'68.15.02-CANTINA'!H76+'68.50.50 rest DAS+CPFA'!H76</f>
        <v>1</v>
      </c>
      <c r="I76" s="354">
        <f>'68.04-PERS.VARSTNICE'!I76+'68.05 - AP+IND+RAT'!I76+'68.06 centralizat'!I76+'68.12 CENTRALIZATOR'!I76+'68.15.01-AJ SOC'!I76+'68.15.02-CANTINA'!I76+'68.50.50 rest DAS+CPFA'!I76</f>
        <v>1</v>
      </c>
      <c r="J76" s="98"/>
      <c r="K76" s="46"/>
      <c r="L76" s="99"/>
    </row>
    <row r="77" spans="1:12" s="3" customFormat="1" x14ac:dyDescent="0.2">
      <c r="A77" s="82">
        <v>67</v>
      </c>
      <c r="B77" s="32" t="s">
        <v>190</v>
      </c>
      <c r="C77" s="8" t="s">
        <v>83</v>
      </c>
      <c r="D77" s="387">
        <f>'68.04-PERS.VARSTNICE'!D77+'68.05 - AP+IND+RAT'!D77+'68.06 centralizat'!D77+'68.12 CENTRALIZATOR'!D77+'68.15.01-AJ SOC'!D77+'68.15.02-CANTINA'!D77+'68.50.50 rest DAS+CPFA'!D77</f>
        <v>0</v>
      </c>
      <c r="E77" s="354">
        <f>'68.04-PERS.VARSTNICE'!E77+'68.05 - AP+IND+RAT'!E77+'68.06 centralizat'!E77+'68.12 CENTRALIZATOR'!E77+'68.15.01-AJ SOC'!E77+'68.15.02-CANTINA'!E77+'68.50.50 rest DAS+CPFA'!E77</f>
        <v>792</v>
      </c>
      <c r="F77" s="354">
        <f>'68.04-PERS.VARSTNICE'!F77+'68.05 - AP+IND+RAT'!F77+'68.06 centralizat'!F77+'68.12 CENTRALIZATOR'!F77+'68.15.01-AJ SOC'!F77+'68.15.02-CANTINA'!F77+'68.50.50 rest DAS+CPFA'!F77</f>
        <v>186</v>
      </c>
      <c r="G77" s="354">
        <f>'68.04-PERS.VARSTNICE'!G77+'68.05 - AP+IND+RAT'!G77+'68.06 centralizat'!G77+'68.12 CENTRALIZATOR'!G77+'68.15.01-AJ SOC'!G77+'68.15.02-CANTINA'!G77+'68.50.50 rest DAS+CPFA'!G77</f>
        <v>164</v>
      </c>
      <c r="H77" s="354">
        <f>'68.04-PERS.VARSTNICE'!H77+'68.05 - AP+IND+RAT'!H77+'68.06 centralizat'!H77+'68.12 CENTRALIZATOR'!H77+'68.15.01-AJ SOC'!H77+'68.15.02-CANTINA'!H77+'68.50.50 rest DAS+CPFA'!H77</f>
        <v>223</v>
      </c>
      <c r="I77" s="388">
        <f>'68.04-PERS.VARSTNICE'!I77+'68.05 - AP+IND+RAT'!I77+'68.06 centralizat'!I77+'68.12 CENTRALIZATOR'!I77+'68.15.01-AJ SOC'!I77+'68.15.02-CANTINA'!I77+'68.50.50 rest DAS+CPFA'!I77</f>
        <v>219</v>
      </c>
      <c r="J77" s="100"/>
      <c r="K77" s="61"/>
      <c r="L77" s="101"/>
    </row>
    <row r="78" spans="1:12" s="3" customFormat="1" x14ac:dyDescent="0.2">
      <c r="A78" s="66">
        <v>68</v>
      </c>
      <c r="B78" s="32" t="s">
        <v>220</v>
      </c>
      <c r="C78" s="6"/>
      <c r="D78" s="357">
        <f>'68.04-PERS.VARSTNICE'!D78+'68.05 - AP+IND+RAT'!D78+'68.06 centralizat'!D78+'68.12 CENTRALIZATOR'!D78+'68.15.01-AJ SOC'!D78+'68.15.02-CANTINA'!D78+'68.50.50 rest DAS+CPFA'!D78</f>
        <v>0</v>
      </c>
      <c r="E78" s="357">
        <f>'68.04-PERS.VARSTNICE'!E78+'68.05 - AP+IND+RAT'!E78+'68.06 centralizat'!E78+'68.12 CENTRALIZATOR'!E78+'68.15.01-AJ SOC'!E78+'68.15.02-CANTINA'!E78+'68.50.50 rest DAS+CPFA'!E78</f>
        <v>0</v>
      </c>
      <c r="F78" s="357">
        <f>'68.04-PERS.VARSTNICE'!F78+'68.05 - AP+IND+RAT'!F78+'68.06 centralizat'!F78+'68.12 CENTRALIZATOR'!F78+'68.15.01-AJ SOC'!F78+'68.15.02-CANTINA'!F78+'68.50.50 rest DAS+CPFA'!F78</f>
        <v>0</v>
      </c>
      <c r="G78" s="357">
        <f>'68.04-PERS.VARSTNICE'!G78+'68.05 - AP+IND+RAT'!G78+'68.06 centralizat'!G78+'68.12 CENTRALIZATOR'!G78+'68.15.01-AJ SOC'!G78+'68.15.02-CANTINA'!G78+'68.50.50 rest DAS+CPFA'!G78</f>
        <v>0</v>
      </c>
      <c r="H78" s="357">
        <f>'68.04-PERS.VARSTNICE'!H78+'68.05 - AP+IND+RAT'!H78+'68.06 centralizat'!H78+'68.12 CENTRALIZATOR'!H78+'68.15.01-AJ SOC'!H78+'68.15.02-CANTINA'!H78+'68.50.50 rest DAS+CPFA'!H78</f>
        <v>0</v>
      </c>
      <c r="I78" s="389">
        <f>'68.04-PERS.VARSTNICE'!I78+'68.05 - AP+IND+RAT'!I78+'68.06 centralizat'!I78+'68.12 CENTRALIZATOR'!I78+'68.15.01-AJ SOC'!I78+'68.15.02-CANTINA'!I78+'68.50.50 rest DAS+CPFA'!I78</f>
        <v>0</v>
      </c>
      <c r="J78" s="100"/>
      <c r="K78" s="61"/>
      <c r="L78" s="101"/>
    </row>
    <row r="79" spans="1:12" s="3" customFormat="1" ht="25.5" x14ac:dyDescent="0.2">
      <c r="A79" s="82">
        <v>69</v>
      </c>
      <c r="B79" s="33" t="s">
        <v>244</v>
      </c>
      <c r="C79" s="6"/>
      <c r="D79" s="357">
        <f>'68.04-PERS.VARSTNICE'!D79+'68.05 - AP+IND+RAT'!D79+'68.06 centralizat'!D79+'68.12 CENTRALIZATOR'!D79+'68.15.01-AJ SOC'!D79+'68.15.02-CANTINA'!D79+'68.50.50 rest DAS+CPFA'!D79</f>
        <v>0</v>
      </c>
      <c r="E79" s="357">
        <f>'68.04-PERS.VARSTNICE'!E79+'68.05 - AP+IND+RAT'!E79+'68.06 centralizat'!E79+'68.12 CENTRALIZATOR'!E79+'68.15.01-AJ SOC'!E79+'68.15.02-CANTINA'!E79+'68.50.50 rest DAS+CPFA'!E79</f>
        <v>513</v>
      </c>
      <c r="F79" s="357">
        <f>'68.04-PERS.VARSTNICE'!F79+'68.05 - AP+IND+RAT'!F79+'68.06 centralizat'!F79+'68.12 CENTRALIZATOR'!F79+'68.15.01-AJ SOC'!F79+'68.15.02-CANTINA'!F79+'68.50.50 rest DAS+CPFA'!F79</f>
        <v>141</v>
      </c>
      <c r="G79" s="357">
        <f>'68.04-PERS.VARSTNICE'!G79+'68.05 - AP+IND+RAT'!G79+'68.06 centralizat'!G79+'68.12 CENTRALIZATOR'!G79+'68.15.01-AJ SOC'!G79+'68.15.02-CANTINA'!G79+'68.50.50 rest DAS+CPFA'!G79</f>
        <v>92</v>
      </c>
      <c r="H79" s="357">
        <f>'68.04-PERS.VARSTNICE'!H79+'68.05 - AP+IND+RAT'!H79+'68.06 centralizat'!H79+'68.12 CENTRALIZATOR'!H79+'68.15.01-AJ SOC'!H79+'68.15.02-CANTINA'!H79+'68.50.50 rest DAS+CPFA'!H79</f>
        <v>140</v>
      </c>
      <c r="I79" s="389">
        <f>'68.04-PERS.VARSTNICE'!I79+'68.05 - AP+IND+RAT'!I79+'68.06 centralizat'!I79+'68.12 CENTRALIZATOR'!I79+'68.15.01-AJ SOC'!I79+'68.15.02-CANTINA'!I79+'68.50.50 rest DAS+CPFA'!I79</f>
        <v>140</v>
      </c>
      <c r="J79" s="100"/>
      <c r="K79" s="61"/>
      <c r="L79" s="101"/>
    </row>
    <row r="80" spans="1:12" s="3" customFormat="1" x14ac:dyDescent="0.2">
      <c r="A80" s="66">
        <v>70</v>
      </c>
      <c r="B80" s="32" t="s">
        <v>218</v>
      </c>
      <c r="C80" s="6"/>
      <c r="D80" s="357">
        <f>'68.04-PERS.VARSTNICE'!D80+'68.05 - AP+IND+RAT'!D80+'68.06 centralizat'!D80+'68.12 CENTRALIZATOR'!D80+'68.15.01-AJ SOC'!D80+'68.15.02-CANTINA'!D80+'68.50.50 rest DAS+CPFA'!D80</f>
        <v>0</v>
      </c>
      <c r="E80" s="357">
        <f>'68.04-PERS.VARSTNICE'!E80+'68.05 - AP+IND+RAT'!E80+'68.06 centralizat'!E80+'68.12 CENTRALIZATOR'!E80+'68.15.01-AJ SOC'!E80+'68.15.02-CANTINA'!E80+'68.50.50 rest DAS+CPFA'!E80</f>
        <v>0</v>
      </c>
      <c r="F80" s="357">
        <f>'68.04-PERS.VARSTNICE'!F80+'68.05 - AP+IND+RAT'!F80+'68.06 centralizat'!F80+'68.12 CENTRALIZATOR'!F80+'68.15.01-AJ SOC'!F80+'68.15.02-CANTINA'!F80+'68.50.50 rest DAS+CPFA'!F80</f>
        <v>0</v>
      </c>
      <c r="G80" s="357">
        <f>'68.04-PERS.VARSTNICE'!G80+'68.05 - AP+IND+RAT'!G80+'68.06 centralizat'!G80+'68.12 CENTRALIZATOR'!G80+'68.15.01-AJ SOC'!G80+'68.15.02-CANTINA'!G80+'68.50.50 rest DAS+CPFA'!G80</f>
        <v>0</v>
      </c>
      <c r="H80" s="357">
        <f>'68.04-PERS.VARSTNICE'!H80+'68.05 - AP+IND+RAT'!H80+'68.06 centralizat'!H80+'68.12 CENTRALIZATOR'!H80+'68.15.01-AJ SOC'!H80+'68.15.02-CANTINA'!H80+'68.50.50 rest DAS+CPFA'!H80</f>
        <v>0</v>
      </c>
      <c r="I80" s="389">
        <f>'68.04-PERS.VARSTNICE'!I80+'68.05 - AP+IND+RAT'!I80+'68.06 centralizat'!I80+'68.12 CENTRALIZATOR'!I80+'68.15.01-AJ SOC'!I80+'68.15.02-CANTINA'!I80+'68.50.50 rest DAS+CPFA'!I80</f>
        <v>0</v>
      </c>
      <c r="J80" s="100"/>
      <c r="K80" s="61"/>
      <c r="L80" s="101"/>
    </row>
    <row r="81" spans="1:12" s="3" customFormat="1" x14ac:dyDescent="0.2">
      <c r="A81" s="82">
        <v>71</v>
      </c>
      <c r="B81" s="32" t="s">
        <v>189</v>
      </c>
      <c r="C81" s="6"/>
      <c r="D81" s="357">
        <f>'68.04-PERS.VARSTNICE'!D81+'68.05 - AP+IND+RAT'!D81+'68.06 centralizat'!D81+'68.12 CENTRALIZATOR'!D81+'68.15.01-AJ SOC'!D81+'68.15.02-CANTINA'!D81+'68.50.50 rest DAS+CPFA'!D81</f>
        <v>0</v>
      </c>
      <c r="E81" s="357">
        <f>'68.04-PERS.VARSTNICE'!E81+'68.05 - AP+IND+RAT'!E81+'68.06 centralizat'!E81+'68.12 CENTRALIZATOR'!E81+'68.15.01-AJ SOC'!E81+'68.15.02-CANTINA'!E81+'68.50.50 rest DAS+CPFA'!E81</f>
        <v>56</v>
      </c>
      <c r="F81" s="357">
        <f>'68.04-PERS.VARSTNICE'!F81+'68.05 - AP+IND+RAT'!F81+'68.06 centralizat'!F81+'68.12 CENTRALIZATOR'!F81+'68.15.01-AJ SOC'!F81+'68.15.02-CANTINA'!F81+'68.50.50 rest DAS+CPFA'!F81</f>
        <v>15</v>
      </c>
      <c r="G81" s="357">
        <f>'68.04-PERS.VARSTNICE'!G81+'68.05 - AP+IND+RAT'!G81+'68.06 centralizat'!G81+'68.12 CENTRALIZATOR'!G81+'68.15.01-AJ SOC'!G81+'68.15.02-CANTINA'!G81+'68.50.50 rest DAS+CPFA'!G81</f>
        <v>13</v>
      </c>
      <c r="H81" s="357">
        <f>'68.04-PERS.VARSTNICE'!H81+'68.05 - AP+IND+RAT'!H81+'68.06 centralizat'!H81+'68.12 CENTRALIZATOR'!H81+'68.15.01-AJ SOC'!H81+'68.15.02-CANTINA'!H81+'68.50.50 rest DAS+CPFA'!H81</f>
        <v>14</v>
      </c>
      <c r="I81" s="389">
        <f>'68.04-PERS.VARSTNICE'!I81+'68.05 - AP+IND+RAT'!I81+'68.06 centralizat'!I81+'68.12 CENTRALIZATOR'!I81+'68.15.01-AJ SOC'!I81+'68.15.02-CANTINA'!I81+'68.50.50 rest DAS+CPFA'!I81</f>
        <v>14</v>
      </c>
      <c r="J81" s="100"/>
      <c r="K81" s="61"/>
      <c r="L81" s="101"/>
    </row>
    <row r="82" spans="1:12" s="3" customFormat="1" x14ac:dyDescent="0.2">
      <c r="A82" s="66">
        <v>72</v>
      </c>
      <c r="B82" s="32" t="s">
        <v>219</v>
      </c>
      <c r="C82" s="6"/>
      <c r="D82" s="357">
        <f>'68.04-PERS.VARSTNICE'!D82+'68.05 - AP+IND+RAT'!D82+'68.06 centralizat'!D82+'68.12 CENTRALIZATOR'!D82+'68.15.01-AJ SOC'!D82+'68.15.02-CANTINA'!D82+'68.50.50 rest DAS+CPFA'!D82</f>
        <v>0</v>
      </c>
      <c r="E82" s="357">
        <f>'68.04-PERS.VARSTNICE'!E82+'68.05 - AP+IND+RAT'!E82+'68.06 centralizat'!E82+'68.12 CENTRALIZATOR'!E82+'68.15.01-AJ SOC'!E82+'68.15.02-CANTINA'!E82+'68.50.50 rest DAS+CPFA'!E82</f>
        <v>110</v>
      </c>
      <c r="F82" s="357">
        <f>'68.04-PERS.VARSTNICE'!F82+'68.05 - AP+IND+RAT'!F82+'68.06 centralizat'!F82+'68.12 CENTRALIZATOR'!F82+'68.15.01-AJ SOC'!F82+'68.15.02-CANTINA'!F82+'68.50.50 rest DAS+CPFA'!F82</f>
        <v>0</v>
      </c>
      <c r="G82" s="357">
        <f>'68.04-PERS.VARSTNICE'!G82+'68.05 - AP+IND+RAT'!G82+'68.06 centralizat'!G82+'68.12 CENTRALIZATOR'!G82+'68.15.01-AJ SOC'!G82+'68.15.02-CANTINA'!G82+'68.50.50 rest DAS+CPFA'!G82</f>
        <v>28</v>
      </c>
      <c r="H82" s="357">
        <f>'68.04-PERS.VARSTNICE'!H82+'68.05 - AP+IND+RAT'!H82+'68.06 centralizat'!H82+'68.12 CENTRALIZATOR'!H82+'68.15.01-AJ SOC'!H82+'68.15.02-CANTINA'!H82+'68.50.50 rest DAS+CPFA'!H82</f>
        <v>41</v>
      </c>
      <c r="I82" s="389">
        <f>'68.04-PERS.VARSTNICE'!I82+'68.05 - AP+IND+RAT'!I82+'68.06 centralizat'!I82+'68.12 CENTRALIZATOR'!I82+'68.15.01-AJ SOC'!I82+'68.15.02-CANTINA'!I82+'68.50.50 rest DAS+CPFA'!I82</f>
        <v>41</v>
      </c>
      <c r="J82" s="100"/>
      <c r="K82" s="61"/>
      <c r="L82" s="101"/>
    </row>
    <row r="83" spans="1:12" s="3" customFormat="1" x14ac:dyDescent="0.2">
      <c r="A83" s="82">
        <v>73</v>
      </c>
      <c r="B83" s="283" t="s">
        <v>243</v>
      </c>
      <c r="C83" s="6"/>
      <c r="D83" s="386">
        <f>'68.04-PERS.VARSTNICE'!D83+'68.05 - AP+IND+RAT'!D83+'68.06 centralizat'!D83+'68.12 CENTRALIZATOR'!D83+'68.15.01-AJ SOC'!D83+'68.15.02-CANTINA'!D83+'68.50.50 rest DAS+CPFA'!D83</f>
        <v>0</v>
      </c>
      <c r="E83" s="357">
        <f>'68.04-PERS.VARSTNICE'!E83+'68.05 - AP+IND+RAT'!E83+'68.06 centralizat'!E83+'68.12 CENTRALIZATOR'!E83+'68.15.01-AJ SOC'!E83+'68.15.02-CANTINA'!E83+'68.50.50 rest DAS+CPFA'!E83</f>
        <v>18</v>
      </c>
      <c r="F83" s="357">
        <f>'68.04-PERS.VARSTNICE'!F83+'68.05 - AP+IND+RAT'!F83+'68.06 centralizat'!F83+'68.12 CENTRALIZATOR'!F83+'68.15.01-AJ SOC'!F83+'68.15.02-CANTINA'!F83+'68.50.50 rest DAS+CPFA'!F83</f>
        <v>6</v>
      </c>
      <c r="G83" s="357">
        <f>'68.04-PERS.VARSTNICE'!G83+'68.05 - AP+IND+RAT'!G83+'68.06 centralizat'!G83+'68.12 CENTRALIZATOR'!G83+'68.15.01-AJ SOC'!G83+'68.15.02-CANTINA'!G83+'68.50.50 rest DAS+CPFA'!G83</f>
        <v>6</v>
      </c>
      <c r="H83" s="357">
        <f>'68.04-PERS.VARSTNICE'!H83+'68.05 - AP+IND+RAT'!H83+'68.06 centralizat'!H83+'68.12 CENTRALIZATOR'!H83+'68.15.01-AJ SOC'!H83+'68.15.02-CANTINA'!H83+'68.50.50 rest DAS+CPFA'!H83</f>
        <v>4</v>
      </c>
      <c r="I83" s="389">
        <f>'68.04-PERS.VARSTNICE'!I83+'68.05 - AP+IND+RAT'!I83+'68.06 centralizat'!I83+'68.12 CENTRALIZATOR'!I83+'68.15.01-AJ SOC'!I83+'68.15.02-CANTINA'!I83+'68.50.50 rest DAS+CPFA'!I83</f>
        <v>2</v>
      </c>
      <c r="J83" s="100"/>
      <c r="K83" s="61"/>
      <c r="L83" s="101"/>
    </row>
    <row r="84" spans="1:12" s="3" customFormat="1" x14ac:dyDescent="0.2">
      <c r="A84" s="66">
        <v>74</v>
      </c>
      <c r="B84" s="283" t="s">
        <v>239</v>
      </c>
      <c r="C84" s="6"/>
      <c r="D84" s="357">
        <f>'68.04-PERS.VARSTNICE'!D84+'68.05 - AP+IND+RAT'!D84+'68.06 centralizat'!D84+'68.12 CENTRALIZATOR'!D84+'68.15.01-AJ SOC'!D84+'68.15.02-CANTINA'!D84+'68.50.50 rest DAS+CPFA'!D84</f>
        <v>0</v>
      </c>
      <c r="E84" s="357">
        <f>'68.04-PERS.VARSTNICE'!E84+'68.05 - AP+IND+RAT'!E84+'68.06 centralizat'!E84+'68.12 CENTRALIZATOR'!E84+'68.15.01-AJ SOC'!E84+'68.15.02-CANTINA'!E84+'68.50.50 rest DAS+CPFA'!E84</f>
        <v>26</v>
      </c>
      <c r="F84" s="357">
        <f>'68.04-PERS.VARSTNICE'!F84+'68.05 - AP+IND+RAT'!F84+'68.06 centralizat'!F84+'68.12 CENTRALIZATOR'!F84+'68.15.01-AJ SOC'!F84+'68.15.02-CANTINA'!F84+'68.50.50 rest DAS+CPFA'!F84</f>
        <v>6</v>
      </c>
      <c r="G84" s="357">
        <f>'68.04-PERS.VARSTNICE'!G84+'68.05 - AP+IND+RAT'!G84+'68.06 centralizat'!G84+'68.12 CENTRALIZATOR'!G84+'68.15.01-AJ SOC'!G84+'68.15.02-CANTINA'!G84+'68.50.50 rest DAS+CPFA'!G84</f>
        <v>7</v>
      </c>
      <c r="H84" s="357">
        <f>'68.04-PERS.VARSTNICE'!H84+'68.05 - AP+IND+RAT'!H84+'68.06 centralizat'!H84+'68.12 CENTRALIZATOR'!H84+'68.15.01-AJ SOC'!H84+'68.15.02-CANTINA'!H84+'68.50.50 rest DAS+CPFA'!H84</f>
        <v>7</v>
      </c>
      <c r="I84" s="389">
        <f>'68.04-PERS.VARSTNICE'!I84+'68.05 - AP+IND+RAT'!I84+'68.06 centralizat'!I84+'68.12 CENTRALIZATOR'!I84+'68.15.01-AJ SOC'!I84+'68.15.02-CANTINA'!I84+'68.50.50 rest DAS+CPFA'!I84</f>
        <v>6</v>
      </c>
      <c r="J84" s="100"/>
      <c r="K84" s="61"/>
      <c r="L84" s="101"/>
    </row>
    <row r="85" spans="1:12" s="3" customFormat="1" x14ac:dyDescent="0.2">
      <c r="A85" s="82">
        <v>75</v>
      </c>
      <c r="B85" s="283" t="s">
        <v>324</v>
      </c>
      <c r="C85" s="6"/>
      <c r="D85" s="357">
        <f>'68.04-PERS.VARSTNICE'!D85+'68.05 - AP+IND+RAT'!D85+'68.06 centralizat'!D85+'68.12 CENTRALIZATOR'!D85+'68.15.01-AJ SOC'!D85+'68.15.02-CANTINA'!D85+'68.50.50 rest DAS+CPFA'!D85</f>
        <v>0</v>
      </c>
      <c r="E85" s="357">
        <f>'68.04-PERS.VARSTNICE'!E85+'68.05 - AP+IND+RAT'!E85+'68.06 centralizat'!E85+'68.12 CENTRALIZATOR'!E85+'68.15.01-AJ SOC'!E85+'68.15.02-CANTINA'!E85+'68.50.50 rest DAS+CPFA'!E85</f>
        <v>67</v>
      </c>
      <c r="F85" s="357">
        <f>'68.04-PERS.VARSTNICE'!F85+'68.05 - AP+IND+RAT'!F85+'68.06 centralizat'!F85+'68.12 CENTRALIZATOR'!F85+'68.15.01-AJ SOC'!F85+'68.15.02-CANTINA'!F85+'68.50.50 rest DAS+CPFA'!F85</f>
        <v>17</v>
      </c>
      <c r="G85" s="357">
        <f>'68.04-PERS.VARSTNICE'!G85+'68.05 - AP+IND+RAT'!G85+'68.06 centralizat'!G85+'68.12 CENTRALIZATOR'!G85+'68.15.01-AJ SOC'!G85+'68.15.02-CANTINA'!G85+'68.50.50 rest DAS+CPFA'!G85</f>
        <v>17</v>
      </c>
      <c r="H85" s="357">
        <f>'68.04-PERS.VARSTNICE'!H85+'68.05 - AP+IND+RAT'!H85+'68.06 centralizat'!H85+'68.12 CENTRALIZATOR'!H85+'68.15.01-AJ SOC'!H85+'68.15.02-CANTINA'!H85+'68.50.50 rest DAS+CPFA'!H85</f>
        <v>17</v>
      </c>
      <c r="I85" s="389">
        <f>'68.04-PERS.VARSTNICE'!I85+'68.05 - AP+IND+RAT'!I85+'68.06 centralizat'!I85+'68.12 CENTRALIZATOR'!I85+'68.15.01-AJ SOC'!I85+'68.15.02-CANTINA'!I85+'68.50.50 rest DAS+CPFA'!I85</f>
        <v>16</v>
      </c>
      <c r="J85" s="100"/>
      <c r="K85" s="61"/>
      <c r="L85" s="101"/>
    </row>
    <row r="86" spans="1:12" s="3" customFormat="1" x14ac:dyDescent="0.2">
      <c r="A86" s="66">
        <v>76</v>
      </c>
      <c r="B86" s="283" t="s">
        <v>281</v>
      </c>
      <c r="C86" s="6"/>
      <c r="D86" s="357">
        <f>'68.04-PERS.VARSTNICE'!D86+'68.05 - AP+IND+RAT'!D86+'68.06 centralizat'!D86+'68.12 CENTRALIZATOR'!D86+'68.15.01-AJ SOC'!D86+'68.15.02-CANTINA'!D86+'68.50.50 rest DAS+CPFA'!D86</f>
        <v>0</v>
      </c>
      <c r="E86" s="357">
        <f>'68.04-PERS.VARSTNICE'!E86+'68.05 - AP+IND+RAT'!E86+'68.06 centralizat'!E86+'68.12 CENTRALIZATOR'!E86+'68.15.01-AJ SOC'!E86+'68.15.02-CANTINA'!E86+'68.50.50 rest DAS+CPFA'!E86</f>
        <v>2</v>
      </c>
      <c r="F86" s="357">
        <f>'68.04-PERS.VARSTNICE'!F86+'68.05 - AP+IND+RAT'!F86+'68.06 centralizat'!F86+'68.12 CENTRALIZATOR'!F86+'68.15.01-AJ SOC'!F86+'68.15.02-CANTINA'!F86+'68.50.50 rest DAS+CPFA'!F86</f>
        <v>1</v>
      </c>
      <c r="G86" s="357">
        <f>'68.04-PERS.VARSTNICE'!G86+'68.05 - AP+IND+RAT'!G86+'68.06 centralizat'!G86+'68.12 CENTRALIZATOR'!G86+'68.15.01-AJ SOC'!G86+'68.15.02-CANTINA'!G86+'68.50.50 rest DAS+CPFA'!G86</f>
        <v>1</v>
      </c>
      <c r="H86" s="357">
        <f>'68.04-PERS.VARSTNICE'!H86+'68.05 - AP+IND+RAT'!H86+'68.06 centralizat'!H86+'68.12 CENTRALIZATOR'!H86+'68.15.01-AJ SOC'!H86+'68.15.02-CANTINA'!H86+'68.50.50 rest DAS+CPFA'!H86</f>
        <v>0</v>
      </c>
      <c r="I86" s="389">
        <f>'68.04-PERS.VARSTNICE'!I86+'68.05 - AP+IND+RAT'!I86+'68.06 centralizat'!I86+'68.12 CENTRALIZATOR'!I86+'68.15.01-AJ SOC'!I86+'68.15.02-CANTINA'!I86+'68.50.50 rest DAS+CPFA'!I86</f>
        <v>0</v>
      </c>
      <c r="J86" s="100"/>
      <c r="K86" s="61"/>
      <c r="L86" s="101"/>
    </row>
    <row r="87" spans="1:12" s="3" customFormat="1" ht="25.5" hidden="1" customHeight="1" x14ac:dyDescent="0.2">
      <c r="A87" s="82">
        <v>77</v>
      </c>
      <c r="B87" s="24" t="s">
        <v>84</v>
      </c>
      <c r="C87" s="8" t="s">
        <v>85</v>
      </c>
      <c r="D87" s="354">
        <f>'68.04-PERS.VARSTNICE'!D87+'68.05 - AP+IND+RAT'!D87+'68.06 centralizat'!D87+'68.12 CENTRALIZATOR'!D87+'68.15.01-AJ SOC'!D87+'68.15.02-CANTINA'!D87+'68.50.50 rest DAS+CPFA'!D87</f>
        <v>0</v>
      </c>
      <c r="E87" s="354">
        <f>'68.04-PERS.VARSTNICE'!E87+'68.05 - AP+IND+RAT'!E87+'68.06 centralizat'!E87+'68.12 CENTRALIZATOR'!E87+'68.15.01-AJ SOC'!E87+'68.15.02-CANTINA'!E87+'68.50.50 rest DAS+CPFA'!E87</f>
        <v>0</v>
      </c>
      <c r="F87" s="354">
        <f>'68.04-PERS.VARSTNICE'!F87+'68.05 - AP+IND+RAT'!F87+'68.06 centralizat'!F87+'68.12 CENTRALIZATOR'!F87+'68.15.01-AJ SOC'!F87+'68.15.02-CANTINA'!F87+'68.50.50 rest DAS+CPFA'!F87</f>
        <v>0</v>
      </c>
      <c r="G87" s="354">
        <f>'68.04-PERS.VARSTNICE'!G87+'68.05 - AP+IND+RAT'!G87+'68.06 centralizat'!G87+'68.12 CENTRALIZATOR'!G87+'68.15.01-AJ SOC'!G87+'68.15.02-CANTINA'!G87+'68.50.50 rest DAS+CPFA'!G87</f>
        <v>0</v>
      </c>
      <c r="H87" s="354">
        <f>'68.04-PERS.VARSTNICE'!H87+'68.05 - AP+IND+RAT'!H87+'68.06 centralizat'!H87+'68.12 CENTRALIZATOR'!H87+'68.15.01-AJ SOC'!H87+'68.15.02-CANTINA'!H87+'68.50.50 rest DAS+CPFA'!H87</f>
        <v>0</v>
      </c>
      <c r="I87" s="388">
        <f>'68.04-PERS.VARSTNICE'!I87+'68.05 - AP+IND+RAT'!I87+'68.06 centralizat'!I87+'68.12 CENTRALIZATOR'!I87+'68.15.01-AJ SOC'!I87+'68.15.02-CANTINA'!I87+'68.50.50 rest DAS+CPFA'!I87</f>
        <v>0</v>
      </c>
      <c r="J87" s="98"/>
      <c r="K87" s="46"/>
      <c r="L87" s="99"/>
    </row>
    <row r="88" spans="1:12" s="3" customFormat="1" ht="38.25" hidden="1" customHeight="1" x14ac:dyDescent="0.2">
      <c r="A88" s="66">
        <v>78</v>
      </c>
      <c r="B88" s="24" t="s">
        <v>136</v>
      </c>
      <c r="C88" s="86" t="s">
        <v>86</v>
      </c>
      <c r="D88" s="354">
        <f>'68.04-PERS.VARSTNICE'!D88+'68.05 - AP+IND+RAT'!D88+'68.06 centralizat'!D88+'68.12 CENTRALIZATOR'!D88+'68.15.01-AJ SOC'!D88+'68.15.02-CANTINA'!D88+'68.50.50 rest DAS+CPFA'!D88</f>
        <v>0</v>
      </c>
      <c r="E88" s="354">
        <f>'68.04-PERS.VARSTNICE'!E88+'68.05 - AP+IND+RAT'!E88+'68.06 centralizat'!E88+'68.12 CENTRALIZATOR'!E88+'68.15.01-AJ SOC'!E88+'68.15.02-CANTINA'!E88+'68.50.50 rest DAS+CPFA'!E88</f>
        <v>0</v>
      </c>
      <c r="F88" s="354">
        <f>'68.04-PERS.VARSTNICE'!F88+'68.05 - AP+IND+RAT'!F88+'68.06 centralizat'!F88+'68.12 CENTRALIZATOR'!F88+'68.15.01-AJ SOC'!F88+'68.15.02-CANTINA'!F88+'68.50.50 rest DAS+CPFA'!F88</f>
        <v>0</v>
      </c>
      <c r="G88" s="354">
        <f>'68.04-PERS.VARSTNICE'!G88+'68.05 - AP+IND+RAT'!G88+'68.06 centralizat'!G88+'68.12 CENTRALIZATOR'!G88+'68.15.01-AJ SOC'!G88+'68.15.02-CANTINA'!G88+'68.50.50 rest DAS+CPFA'!G88</f>
        <v>0</v>
      </c>
      <c r="H88" s="354">
        <f>'68.04-PERS.VARSTNICE'!H88+'68.05 - AP+IND+RAT'!H88+'68.06 centralizat'!H88+'68.12 CENTRALIZATOR'!H88+'68.15.01-AJ SOC'!H88+'68.15.02-CANTINA'!H88+'68.50.50 rest DAS+CPFA'!H88</f>
        <v>0</v>
      </c>
      <c r="I88" s="388">
        <f>'68.04-PERS.VARSTNICE'!I88+'68.05 - AP+IND+RAT'!I88+'68.06 centralizat'!I88+'68.12 CENTRALIZATOR'!I88+'68.15.01-AJ SOC'!I88+'68.15.02-CANTINA'!I88+'68.50.50 rest DAS+CPFA'!I88</f>
        <v>0</v>
      </c>
      <c r="J88" s="98"/>
      <c r="K88" s="46"/>
      <c r="L88" s="99"/>
    </row>
    <row r="89" spans="1:12" s="3" customFormat="1" hidden="1" x14ac:dyDescent="0.2">
      <c r="A89" s="82">
        <v>79</v>
      </c>
      <c r="B89" s="131" t="s">
        <v>87</v>
      </c>
      <c r="C89" s="132" t="s">
        <v>88</v>
      </c>
      <c r="D89" s="354">
        <f>'68.04-PERS.VARSTNICE'!D89+'68.05 - AP+IND+RAT'!D89+'68.06 centralizat'!D89+'68.12 CENTRALIZATOR'!D89+'68.15.01-AJ SOC'!D89+'68.15.02-CANTINA'!D89+'68.50.50 rest DAS+CPFA'!D89</f>
        <v>0</v>
      </c>
      <c r="E89" s="354">
        <f>'68.04-PERS.VARSTNICE'!E89+'68.05 - AP+IND+RAT'!E89+'68.06 centralizat'!E89+'68.12 CENTRALIZATOR'!E89+'68.15.01-AJ SOC'!E89+'68.15.02-CANTINA'!E89+'68.50.50 rest DAS+CPFA'!E89</f>
        <v>0</v>
      </c>
      <c r="F89" s="354">
        <f>'68.04-PERS.VARSTNICE'!F89+'68.05 - AP+IND+RAT'!F89+'68.06 centralizat'!F89+'68.12 CENTRALIZATOR'!F89+'68.15.01-AJ SOC'!F89+'68.15.02-CANTINA'!F89+'68.50.50 rest DAS+CPFA'!F89</f>
        <v>0</v>
      </c>
      <c r="G89" s="354">
        <f>'68.04-PERS.VARSTNICE'!G89+'68.05 - AP+IND+RAT'!G89+'68.06 centralizat'!G89+'68.12 CENTRALIZATOR'!G89+'68.15.01-AJ SOC'!G89+'68.15.02-CANTINA'!G89+'68.50.50 rest DAS+CPFA'!G89</f>
        <v>0</v>
      </c>
      <c r="H89" s="354">
        <f>'68.04-PERS.VARSTNICE'!H89+'68.05 - AP+IND+RAT'!H89+'68.06 centralizat'!H89+'68.12 CENTRALIZATOR'!H89+'68.15.01-AJ SOC'!H89+'68.15.02-CANTINA'!H89+'68.50.50 rest DAS+CPFA'!H89</f>
        <v>0</v>
      </c>
      <c r="I89" s="388">
        <f>'68.04-PERS.VARSTNICE'!I89+'68.05 - AP+IND+RAT'!I89+'68.06 centralizat'!I89+'68.12 CENTRALIZATOR'!I89+'68.15.01-AJ SOC'!I89+'68.15.02-CANTINA'!I89+'68.50.50 rest DAS+CPFA'!I89</f>
        <v>0</v>
      </c>
      <c r="J89" s="121"/>
      <c r="K89" s="122"/>
      <c r="L89" s="123"/>
    </row>
    <row r="90" spans="1:12" s="3" customFormat="1" hidden="1" x14ac:dyDescent="0.2">
      <c r="A90" s="66">
        <v>80</v>
      </c>
      <c r="B90" s="133" t="s">
        <v>89</v>
      </c>
      <c r="C90" s="134" t="s">
        <v>90</v>
      </c>
      <c r="D90" s="354">
        <f>'68.04-PERS.VARSTNICE'!D90+'68.05 - AP+IND+RAT'!D90+'68.06 centralizat'!D90+'68.12 CENTRALIZATOR'!D90+'68.15.01-AJ SOC'!D90+'68.15.02-CANTINA'!D90+'68.50.50 rest DAS+CPFA'!D90</f>
        <v>0</v>
      </c>
      <c r="E90" s="354">
        <f>'68.04-PERS.VARSTNICE'!E90+'68.05 - AP+IND+RAT'!E90+'68.06 centralizat'!E90+'68.12 CENTRALIZATOR'!E90+'68.15.01-AJ SOC'!E90+'68.15.02-CANTINA'!E90+'68.50.50 rest DAS+CPFA'!E90</f>
        <v>0</v>
      </c>
      <c r="F90" s="354">
        <f>'68.04-PERS.VARSTNICE'!F90+'68.05 - AP+IND+RAT'!F90+'68.06 centralizat'!F90+'68.12 CENTRALIZATOR'!F90+'68.15.01-AJ SOC'!F90+'68.15.02-CANTINA'!F90+'68.50.50 rest DAS+CPFA'!F90</f>
        <v>0</v>
      </c>
      <c r="G90" s="354">
        <f>'68.04-PERS.VARSTNICE'!G90+'68.05 - AP+IND+RAT'!G90+'68.06 centralizat'!G90+'68.12 CENTRALIZATOR'!G90+'68.15.01-AJ SOC'!G90+'68.15.02-CANTINA'!G90+'68.50.50 rest DAS+CPFA'!G90</f>
        <v>0</v>
      </c>
      <c r="H90" s="354">
        <f>'68.04-PERS.VARSTNICE'!H90+'68.05 - AP+IND+RAT'!H90+'68.06 centralizat'!H90+'68.12 CENTRALIZATOR'!H90+'68.15.01-AJ SOC'!H90+'68.15.02-CANTINA'!H90+'68.50.50 rest DAS+CPFA'!H90</f>
        <v>0</v>
      </c>
      <c r="I90" s="388">
        <f>'68.04-PERS.VARSTNICE'!I90+'68.05 - AP+IND+RAT'!I90+'68.06 centralizat'!I90+'68.12 CENTRALIZATOR'!I90+'68.15.01-AJ SOC'!I90+'68.15.02-CANTINA'!I90+'68.50.50 rest DAS+CPFA'!I90</f>
        <v>0</v>
      </c>
      <c r="J90" s="124"/>
      <c r="K90" s="125"/>
      <c r="L90" s="126"/>
    </row>
    <row r="91" spans="1:12" s="3" customFormat="1" x14ac:dyDescent="0.2">
      <c r="A91" s="82">
        <v>81</v>
      </c>
      <c r="B91" s="30" t="s">
        <v>91</v>
      </c>
      <c r="C91" s="8" t="s">
        <v>92</v>
      </c>
      <c r="D91" s="387">
        <f>'68.04-PERS.VARSTNICE'!D91+'68.05 - AP+IND+RAT'!D91+'68.06 centralizat'!D91+'68.12 CENTRALIZATOR'!D91+'68.15.01-AJ SOC'!D91+'68.15.02-CANTINA'!D91+'68.50.50 rest DAS+CPFA'!D91</f>
        <v>0</v>
      </c>
      <c r="E91" s="354">
        <f>'68.04-PERS.VARSTNICE'!E91+'68.05 - AP+IND+RAT'!E91+'68.06 centralizat'!E91+'68.12 CENTRALIZATOR'!E91+'68.15.01-AJ SOC'!E91+'68.15.02-CANTINA'!E91+'68.50.50 rest DAS+CPFA'!E91</f>
        <v>40655</v>
      </c>
      <c r="F91" s="354">
        <f>'68.04-PERS.VARSTNICE'!F91+'68.05 - AP+IND+RAT'!F91+'68.06 centralizat'!F91+'68.12 CENTRALIZATOR'!F91+'68.15.01-AJ SOC'!F91+'68.15.02-CANTINA'!F91+'68.50.50 rest DAS+CPFA'!F91</f>
        <v>12609</v>
      </c>
      <c r="G91" s="354">
        <f>'68.04-PERS.VARSTNICE'!G91+'68.05 - AP+IND+RAT'!G91+'68.06 centralizat'!G91+'68.12 CENTRALIZATOR'!G91+'68.15.01-AJ SOC'!G91+'68.15.02-CANTINA'!G91+'68.50.50 rest DAS+CPFA'!G91</f>
        <v>11389</v>
      </c>
      <c r="H91" s="354">
        <f>'68.04-PERS.VARSTNICE'!H91+'68.05 - AP+IND+RAT'!H91+'68.06 centralizat'!H91+'68.12 CENTRALIZATOR'!H91+'68.15.01-AJ SOC'!H91+'68.15.02-CANTINA'!H91+'68.50.50 rest DAS+CPFA'!H91</f>
        <v>11986</v>
      </c>
      <c r="I91" s="388">
        <f>'68.04-PERS.VARSTNICE'!I91+'68.05 - AP+IND+RAT'!I91+'68.06 centralizat'!I91+'68.12 CENTRALIZATOR'!I91+'68.15.01-AJ SOC'!I91+'68.15.02-CANTINA'!I91+'68.50.50 rest DAS+CPFA'!I91</f>
        <v>4671</v>
      </c>
      <c r="J91" s="390">
        <f>'68.04-PERS.VARSTNICE'!J91+'68.05 - AP+IND+RAT'!J91+'68.06 centralizat'!J91+'68.12 CENTRALIZATOR'!J91+'68.15.01-AJ SOC'!J91+'68.15.02-CANTINA'!J91+'68.50.50 rest DAS+CPFA'!J91</f>
        <v>40808</v>
      </c>
      <c r="K91" s="354">
        <f>'68.04-PERS.VARSTNICE'!K91+'68.05 - AP+IND+RAT'!K91+'68.06 centralizat'!K91+'68.12 CENTRALIZATOR'!K91+'68.15.01-AJ SOC'!K91+'68.15.02-CANTINA'!K91+'68.50.50 rest DAS+CPFA'!K91</f>
        <v>40808</v>
      </c>
      <c r="L91" s="355">
        <f>'68.04-PERS.VARSTNICE'!L91+'68.05 - AP+IND+RAT'!L91+'68.06 centralizat'!L91+'68.12 CENTRALIZATOR'!L91+'68.15.01-AJ SOC'!L91+'68.15.02-CANTINA'!L91+'68.50.50 rest DAS+CPFA'!L91</f>
        <v>40808</v>
      </c>
    </row>
    <row r="92" spans="1:12" s="3" customFormat="1" x14ac:dyDescent="0.2">
      <c r="A92" s="66">
        <v>82</v>
      </c>
      <c r="B92" s="37" t="s">
        <v>93</v>
      </c>
      <c r="C92" s="8" t="s">
        <v>94</v>
      </c>
      <c r="D92" s="387">
        <f>'68.04-PERS.VARSTNICE'!D92+'68.05 - AP+IND+RAT'!D92+'68.06 centralizat'!D92+'68.12 CENTRALIZATOR'!D92+'68.15.01-AJ SOC'!D92+'68.15.02-CANTINA'!D92+'68.50.50 rest DAS+CPFA'!D92</f>
        <v>0</v>
      </c>
      <c r="E92" s="354">
        <f>'68.04-PERS.VARSTNICE'!E92+'68.05 - AP+IND+RAT'!E92+'68.06 centralizat'!E92+'68.12 CENTRALIZATOR'!E92+'68.15.01-AJ SOC'!E92+'68.15.02-CANTINA'!E92+'68.50.50 rest DAS+CPFA'!E92</f>
        <v>40655</v>
      </c>
      <c r="F92" s="354">
        <f>'68.04-PERS.VARSTNICE'!F92+'68.05 - AP+IND+RAT'!F92+'68.06 centralizat'!F92+'68.12 CENTRALIZATOR'!F92+'68.15.01-AJ SOC'!F92+'68.15.02-CANTINA'!F92+'68.50.50 rest DAS+CPFA'!F92</f>
        <v>12609</v>
      </c>
      <c r="G92" s="354">
        <f>'68.04-PERS.VARSTNICE'!G92+'68.05 - AP+IND+RAT'!G92+'68.06 centralizat'!G92+'68.12 CENTRALIZATOR'!G92+'68.15.01-AJ SOC'!G92+'68.15.02-CANTINA'!G92+'68.50.50 rest DAS+CPFA'!G92</f>
        <v>11389</v>
      </c>
      <c r="H92" s="354">
        <f>'68.04-PERS.VARSTNICE'!H92+'68.05 - AP+IND+RAT'!H92+'68.06 centralizat'!H92+'68.12 CENTRALIZATOR'!H92+'68.15.01-AJ SOC'!H92+'68.15.02-CANTINA'!H92+'68.50.50 rest DAS+CPFA'!H92</f>
        <v>11986</v>
      </c>
      <c r="I92" s="388">
        <f>'68.04-PERS.VARSTNICE'!I92+'68.05 - AP+IND+RAT'!I92+'68.06 centralizat'!I92+'68.12 CENTRALIZATOR'!I92+'68.15.01-AJ SOC'!I92+'68.15.02-CANTINA'!I92+'68.50.50 rest DAS+CPFA'!I92</f>
        <v>4671</v>
      </c>
      <c r="J92" s="144"/>
      <c r="K92" s="138"/>
      <c r="L92" s="145"/>
    </row>
    <row r="93" spans="1:12" s="3" customFormat="1" x14ac:dyDescent="0.2">
      <c r="A93" s="82">
        <v>83</v>
      </c>
      <c r="B93" s="37" t="s">
        <v>95</v>
      </c>
      <c r="C93" s="8" t="s">
        <v>96</v>
      </c>
      <c r="D93" s="354">
        <f>'68.04-PERS.VARSTNICE'!D93+'68.05 - AP+IND+RAT'!D93+'68.06 centralizat'!D93+'68.12 CENTRALIZATOR'!D93+'68.15.01-AJ SOC'!D93+'68.15.02-CANTINA'!D93+'68.50.50 rest DAS+CPFA'!D93</f>
        <v>0</v>
      </c>
      <c r="E93" s="354">
        <f>'68.04-PERS.VARSTNICE'!E93+'68.05 - AP+IND+RAT'!E93+'68.06 centralizat'!E93+'68.12 CENTRALIZATOR'!E93+'68.15.01-AJ SOC'!E93+'68.15.02-CANTINA'!E93+'68.50.50 rest DAS+CPFA'!E93</f>
        <v>32704</v>
      </c>
      <c r="F93" s="354">
        <f>'68.04-PERS.VARSTNICE'!F93+'68.05 - AP+IND+RAT'!F93+'68.06 centralizat'!F93+'68.12 CENTRALIZATOR'!F93+'68.15.01-AJ SOC'!F93+'68.15.02-CANTINA'!F93+'68.50.50 rest DAS+CPFA'!F93</f>
        <v>9992</v>
      </c>
      <c r="G93" s="354">
        <f>'68.04-PERS.VARSTNICE'!G93+'68.05 - AP+IND+RAT'!G93+'68.06 centralizat'!G93+'68.12 CENTRALIZATOR'!G93+'68.15.01-AJ SOC'!G93+'68.15.02-CANTINA'!G93+'68.50.50 rest DAS+CPFA'!G93</f>
        <v>10328</v>
      </c>
      <c r="H93" s="354">
        <f>'68.04-PERS.VARSTNICE'!H93+'68.05 - AP+IND+RAT'!H93+'68.06 centralizat'!H93+'68.12 CENTRALIZATOR'!H93+'68.15.01-AJ SOC'!H93+'68.15.02-CANTINA'!H93+'68.50.50 rest DAS+CPFA'!H93</f>
        <v>10341</v>
      </c>
      <c r="I93" s="388">
        <f>'68.04-PERS.VARSTNICE'!I93+'68.05 - AP+IND+RAT'!I93+'68.06 centralizat'!I93+'68.12 CENTRALIZATOR'!I93+'68.15.01-AJ SOC'!I93+'68.15.02-CANTINA'!I93+'68.50.50 rest DAS+CPFA'!I93</f>
        <v>2043</v>
      </c>
      <c r="J93" s="144"/>
      <c r="K93" s="138"/>
      <c r="L93" s="145"/>
    </row>
    <row r="94" spans="1:12" s="3" customFormat="1" x14ac:dyDescent="0.2">
      <c r="A94" s="66">
        <v>84</v>
      </c>
      <c r="B94" s="38" t="s">
        <v>321</v>
      </c>
      <c r="C94" s="6"/>
      <c r="D94" s="357">
        <f>'68.04-PERS.VARSTNICE'!D94+'68.05 - AP+IND+RAT'!D94+'68.06 centralizat'!D94+'68.12 CENTRALIZATOR'!D94+'68.15.01-AJ SOC'!D94+'68.15.02-CANTINA'!D94+'68.50.50 rest DAS+CPFA'!D94</f>
        <v>0</v>
      </c>
      <c r="E94" s="357">
        <f>'68.04-PERS.VARSTNICE'!E94+'68.05 - AP+IND+RAT'!E94+'68.06 centralizat'!E94+'68.12 CENTRALIZATOR'!E94+'68.15.01-AJ SOC'!E94+'68.15.02-CANTINA'!E94+'68.50.50 rest DAS+CPFA'!E94</f>
        <v>30978</v>
      </c>
      <c r="F94" s="357">
        <f>'68.04-PERS.VARSTNICE'!F94+'68.05 - AP+IND+RAT'!F94+'68.06 centralizat'!F94+'68.12 CENTRALIZATOR'!F94+'68.15.01-AJ SOC'!F94+'68.15.02-CANTINA'!F94+'68.50.50 rest DAS+CPFA'!F94</f>
        <v>9463</v>
      </c>
      <c r="G94" s="357">
        <f>'68.04-PERS.VARSTNICE'!G94+'68.05 - AP+IND+RAT'!G94+'68.06 centralizat'!G94+'68.12 CENTRALIZATOR'!G94+'68.15.01-AJ SOC'!G94+'68.15.02-CANTINA'!G94+'68.50.50 rest DAS+CPFA'!G94</f>
        <v>9782</v>
      </c>
      <c r="H94" s="357">
        <f>'68.04-PERS.VARSTNICE'!H94+'68.05 - AP+IND+RAT'!H94+'68.06 centralizat'!H94+'68.12 CENTRALIZATOR'!H94+'68.15.01-AJ SOC'!H94+'68.15.02-CANTINA'!H94+'68.50.50 rest DAS+CPFA'!H94</f>
        <v>10050</v>
      </c>
      <c r="I94" s="389">
        <f>'68.04-PERS.VARSTNICE'!I94+'68.05 - AP+IND+RAT'!I94+'68.06 centralizat'!I94+'68.12 CENTRALIZATOR'!I94+'68.15.01-AJ SOC'!I94+'68.15.02-CANTINA'!I94+'68.50.50 rest DAS+CPFA'!I94</f>
        <v>1683</v>
      </c>
      <c r="J94" s="150"/>
      <c r="K94" s="138"/>
      <c r="L94" s="145"/>
    </row>
    <row r="95" spans="1:12" s="3" customFormat="1" x14ac:dyDescent="0.2">
      <c r="A95" s="82">
        <v>85</v>
      </c>
      <c r="B95" s="38" t="s">
        <v>322</v>
      </c>
      <c r="C95" s="6"/>
      <c r="D95" s="357">
        <f>'68.04-PERS.VARSTNICE'!D95+'68.05 - AP+IND+RAT'!D95+'68.06 centralizat'!D95+'68.12 CENTRALIZATOR'!D95+'68.15.01-AJ SOC'!D95+'68.15.02-CANTINA'!D95+'68.50.50 rest DAS+CPFA'!D95</f>
        <v>0</v>
      </c>
      <c r="E95" s="357">
        <f>'68.04-PERS.VARSTNICE'!E95+'68.05 - AP+IND+RAT'!E95+'68.06 centralizat'!E95+'68.12 CENTRALIZATOR'!E95+'68.15.01-AJ SOC'!E95+'68.15.02-CANTINA'!E95+'68.50.50 rest DAS+CPFA'!E95</f>
        <v>438</v>
      </c>
      <c r="F95" s="357">
        <f>'68.04-PERS.VARSTNICE'!F95+'68.05 - AP+IND+RAT'!F95+'68.06 centralizat'!F95+'68.12 CENTRALIZATOR'!F95+'68.15.01-AJ SOC'!F95+'68.15.02-CANTINA'!F95+'68.50.50 rest DAS+CPFA'!F95</f>
        <v>182</v>
      </c>
      <c r="G95" s="357">
        <f>'68.04-PERS.VARSTNICE'!G95+'68.05 - AP+IND+RAT'!G95+'68.06 centralizat'!G95+'68.12 CENTRALIZATOR'!G95+'68.15.01-AJ SOC'!G95+'68.15.02-CANTINA'!G95+'68.50.50 rest DAS+CPFA'!G95</f>
        <v>256</v>
      </c>
      <c r="H95" s="357">
        <f>'68.04-PERS.VARSTNICE'!H95+'68.05 - AP+IND+RAT'!H95+'68.06 centralizat'!H95+'68.12 CENTRALIZATOR'!H95+'68.15.01-AJ SOC'!H95+'68.15.02-CANTINA'!H95+'68.50.50 rest DAS+CPFA'!H95</f>
        <v>0</v>
      </c>
      <c r="I95" s="389">
        <f>'68.04-PERS.VARSTNICE'!I95+'68.05 - AP+IND+RAT'!I95+'68.06 centralizat'!I95+'68.12 CENTRALIZATOR'!I95+'68.15.01-AJ SOC'!I95+'68.15.02-CANTINA'!I95+'68.50.50 rest DAS+CPFA'!I95</f>
        <v>0</v>
      </c>
      <c r="J95" s="150"/>
      <c r="K95" s="138"/>
      <c r="L95" s="145"/>
    </row>
    <row r="96" spans="1:12" s="3" customFormat="1" x14ac:dyDescent="0.2">
      <c r="A96" s="66">
        <v>86</v>
      </c>
      <c r="B96" s="38" t="s">
        <v>98</v>
      </c>
      <c r="C96" s="6"/>
      <c r="D96" s="357">
        <f>'68.04-PERS.VARSTNICE'!D96+'68.05 - AP+IND+RAT'!D96+'68.06 centralizat'!D96+'68.12 CENTRALIZATOR'!D96+'68.15.01-AJ SOC'!D96+'68.15.02-CANTINA'!D96+'68.50.50 rest DAS+CPFA'!D96</f>
        <v>0</v>
      </c>
      <c r="E96" s="357">
        <f>'68.04-PERS.VARSTNICE'!E96+'68.05 - AP+IND+RAT'!E96+'68.06 centralizat'!E96+'68.12 CENTRALIZATOR'!E96+'68.15.01-AJ SOC'!E96+'68.15.02-CANTINA'!E96+'68.50.50 rest DAS+CPFA'!E96</f>
        <v>0</v>
      </c>
      <c r="F96" s="357">
        <f>'68.04-PERS.VARSTNICE'!F96+'68.05 - AP+IND+RAT'!F96+'68.06 centralizat'!F96+'68.12 CENTRALIZATOR'!F96+'68.15.01-AJ SOC'!F96+'68.15.02-CANTINA'!F96+'68.50.50 rest DAS+CPFA'!F96</f>
        <v>0</v>
      </c>
      <c r="G96" s="357">
        <f>'68.04-PERS.VARSTNICE'!G96+'68.05 - AP+IND+RAT'!G96+'68.06 centralizat'!G96+'68.12 CENTRALIZATOR'!G96+'68.15.01-AJ SOC'!G96+'68.15.02-CANTINA'!G96+'68.50.50 rest DAS+CPFA'!G96</f>
        <v>0</v>
      </c>
      <c r="H96" s="357">
        <f>'68.04-PERS.VARSTNICE'!H96+'68.05 - AP+IND+RAT'!H96+'68.06 centralizat'!H96+'68.12 CENTRALIZATOR'!H96+'68.15.01-AJ SOC'!H96+'68.15.02-CANTINA'!H96+'68.50.50 rest DAS+CPFA'!H96</f>
        <v>0</v>
      </c>
      <c r="I96" s="389">
        <f>'68.04-PERS.VARSTNICE'!I96+'68.05 - AP+IND+RAT'!I96+'68.06 centralizat'!I96+'68.12 CENTRALIZATOR'!I96+'68.15.01-AJ SOC'!I96+'68.15.02-CANTINA'!I96+'68.50.50 rest DAS+CPFA'!I96</f>
        <v>0</v>
      </c>
      <c r="J96" s="150"/>
      <c r="K96" s="138"/>
      <c r="L96" s="145"/>
    </row>
    <row r="97" spans="1:12" s="3" customFormat="1" ht="13.5" thickBot="1" x14ac:dyDescent="0.25">
      <c r="A97" s="82">
        <v>87</v>
      </c>
      <c r="B97" s="67" t="s">
        <v>283</v>
      </c>
      <c r="C97" s="6"/>
      <c r="D97" s="357">
        <f>'68.04-PERS.VARSTNICE'!D97+'68.05 - AP+IND+RAT'!D97+'68.06 centralizat'!D97+'68.12 CENTRALIZATOR'!D97+'68.15.01-AJ SOC'!D97+'68.15.02-CANTINA'!D97+'68.50.50 rest DAS+CPFA'!D97</f>
        <v>0</v>
      </c>
      <c r="E97" s="357">
        <f>'68.04-PERS.VARSTNICE'!E97+'68.05 - AP+IND+RAT'!E97+'68.06 centralizat'!E97+'68.12 CENTRALIZATOR'!E97+'68.15.01-AJ SOC'!E97+'68.15.02-CANTINA'!E97+'68.50.50 rest DAS+CPFA'!E97</f>
        <v>147</v>
      </c>
      <c r="F97" s="357">
        <f>'68.04-PERS.VARSTNICE'!F97+'68.05 - AP+IND+RAT'!F97+'68.06 centralizat'!F97+'68.12 CENTRALIZATOR'!F97+'68.15.01-AJ SOC'!F97+'68.15.02-CANTINA'!F97+'68.50.50 rest DAS+CPFA'!F97</f>
        <v>58</v>
      </c>
      <c r="G97" s="357">
        <f>'68.04-PERS.VARSTNICE'!G97+'68.05 - AP+IND+RAT'!G97+'68.06 centralizat'!G97+'68.12 CENTRALIZATOR'!G97+'68.15.01-AJ SOC'!G97+'68.15.02-CANTINA'!G97+'68.50.50 rest DAS+CPFA'!G97</f>
        <v>5</v>
      </c>
      <c r="H97" s="357">
        <f>'68.04-PERS.VARSTNICE'!H97+'68.05 - AP+IND+RAT'!H97+'68.06 centralizat'!H97+'68.12 CENTRALIZATOR'!H97+'68.15.01-AJ SOC'!H97+'68.15.02-CANTINA'!H97+'68.50.50 rest DAS+CPFA'!H97</f>
        <v>5</v>
      </c>
      <c r="I97" s="389">
        <f>'68.04-PERS.VARSTNICE'!I97+'68.05 - AP+IND+RAT'!I97+'68.06 centralizat'!I97+'68.12 CENTRALIZATOR'!I97+'68.15.01-AJ SOC'!I97+'68.15.02-CANTINA'!I97+'68.50.50 rest DAS+CPFA'!I97</f>
        <v>79</v>
      </c>
      <c r="J97" s="150"/>
      <c r="K97" s="138"/>
      <c r="L97" s="145"/>
    </row>
    <row r="98" spans="1:12" s="3" customFormat="1" x14ac:dyDescent="0.2">
      <c r="A98" s="66">
        <v>88</v>
      </c>
      <c r="B98" s="202" t="s">
        <v>200</v>
      </c>
      <c r="C98" s="6"/>
      <c r="D98" s="357">
        <f>'68.04-PERS.VARSTNICE'!D98+'68.05 - AP+IND+RAT'!D98+'68.06 centralizat'!D98+'68.12 CENTRALIZATOR'!D98+'68.15.01-AJ SOC'!D98+'68.15.02-CANTINA'!D98+'68.50.50 rest DAS+CPFA'!D98</f>
        <v>0</v>
      </c>
      <c r="E98" s="357">
        <f>'68.04-PERS.VARSTNICE'!E98+'68.05 - AP+IND+RAT'!E98+'68.06 centralizat'!E98+'68.12 CENTRALIZATOR'!E98+'68.15.01-AJ SOC'!E98+'68.15.02-CANTINA'!E98+'68.50.50 rest DAS+CPFA'!E98</f>
        <v>0</v>
      </c>
      <c r="F98" s="357">
        <f>'68.04-PERS.VARSTNICE'!F98+'68.05 - AP+IND+RAT'!F98+'68.06 centralizat'!F98+'68.12 CENTRALIZATOR'!F98+'68.15.01-AJ SOC'!F98+'68.15.02-CANTINA'!F98+'68.50.50 rest DAS+CPFA'!F98</f>
        <v>0</v>
      </c>
      <c r="G98" s="357">
        <f>'68.04-PERS.VARSTNICE'!G98+'68.05 - AP+IND+RAT'!G98+'68.06 centralizat'!G98+'68.12 CENTRALIZATOR'!G98+'68.15.01-AJ SOC'!G98+'68.15.02-CANTINA'!G98+'68.50.50 rest DAS+CPFA'!G98</f>
        <v>0</v>
      </c>
      <c r="H98" s="357">
        <f>'68.04-PERS.VARSTNICE'!H98+'68.05 - AP+IND+RAT'!H98+'68.06 centralizat'!H98+'68.12 CENTRALIZATOR'!H98+'68.15.01-AJ SOC'!H98+'68.15.02-CANTINA'!H98+'68.50.50 rest DAS+CPFA'!H98</f>
        <v>0</v>
      </c>
      <c r="I98" s="389">
        <f>'68.04-PERS.VARSTNICE'!I98+'68.05 - AP+IND+RAT'!I98+'68.06 centralizat'!I98+'68.12 CENTRALIZATOR'!I98+'68.15.01-AJ SOC'!I98+'68.15.02-CANTINA'!I98+'68.50.50 rest DAS+CPFA'!I98</f>
        <v>0</v>
      </c>
      <c r="J98" s="150"/>
      <c r="K98" s="138"/>
      <c r="L98" s="145"/>
    </row>
    <row r="99" spans="1:12" s="3" customFormat="1" x14ac:dyDescent="0.2">
      <c r="A99" s="82">
        <v>89</v>
      </c>
      <c r="B99" s="94" t="s">
        <v>99</v>
      </c>
      <c r="C99" s="6"/>
      <c r="D99" s="357">
        <f>'68.04-PERS.VARSTNICE'!D99+'68.05 - AP+IND+RAT'!D99+'68.06 centralizat'!D99+'68.12 CENTRALIZATOR'!D99+'68.15.01-AJ SOC'!D99+'68.15.02-CANTINA'!D99+'68.50.50 rest DAS+CPFA'!D99</f>
        <v>0</v>
      </c>
      <c r="E99" s="357">
        <f>'68.04-PERS.VARSTNICE'!E99+'68.05 - AP+IND+RAT'!E99+'68.06 centralizat'!E99+'68.12 CENTRALIZATOR'!E99+'68.15.01-AJ SOC'!E99+'68.15.02-CANTINA'!E99+'68.50.50 rest DAS+CPFA'!E99</f>
        <v>16</v>
      </c>
      <c r="F99" s="357">
        <f>'68.04-PERS.VARSTNICE'!F99+'68.05 - AP+IND+RAT'!F99+'68.06 centralizat'!F99+'68.12 CENTRALIZATOR'!F99+'68.15.01-AJ SOC'!F99+'68.15.02-CANTINA'!F99+'68.50.50 rest DAS+CPFA'!F99</f>
        <v>8</v>
      </c>
      <c r="G99" s="357">
        <f>'68.04-PERS.VARSTNICE'!G99+'68.05 - AP+IND+RAT'!G99+'68.06 centralizat'!G99+'68.12 CENTRALIZATOR'!G99+'68.15.01-AJ SOC'!G99+'68.15.02-CANTINA'!G99+'68.50.50 rest DAS+CPFA'!G99</f>
        <v>4</v>
      </c>
      <c r="H99" s="357">
        <f>'68.04-PERS.VARSTNICE'!H99+'68.05 - AP+IND+RAT'!H99+'68.06 centralizat'!H99+'68.12 CENTRALIZATOR'!H99+'68.15.01-AJ SOC'!H99+'68.15.02-CANTINA'!H99+'68.50.50 rest DAS+CPFA'!H99</f>
        <v>4</v>
      </c>
      <c r="I99" s="389">
        <f>'68.04-PERS.VARSTNICE'!I99+'68.05 - AP+IND+RAT'!I99+'68.06 centralizat'!I99+'68.12 CENTRALIZATOR'!I99+'68.15.01-AJ SOC'!I99+'68.15.02-CANTINA'!I99+'68.50.50 rest DAS+CPFA'!I99</f>
        <v>0</v>
      </c>
      <c r="J99" s="150"/>
      <c r="K99" s="138"/>
      <c r="L99" s="145"/>
    </row>
    <row r="100" spans="1:12" s="3" customFormat="1" x14ac:dyDescent="0.2">
      <c r="A100" s="66">
        <v>90</v>
      </c>
      <c r="B100" s="95" t="s">
        <v>237</v>
      </c>
      <c r="C100" s="6"/>
      <c r="D100" s="357">
        <f>'68.04-PERS.VARSTNICE'!D100+'68.05 - AP+IND+RAT'!D100+'68.06 centralizat'!D100+'68.12 CENTRALIZATOR'!D100+'68.15.01-AJ SOC'!D100+'68.15.02-CANTINA'!D100+'68.50.50 rest DAS+CPFA'!D100</f>
        <v>0</v>
      </c>
      <c r="E100" s="357">
        <f>'68.04-PERS.VARSTNICE'!E100+'68.05 - AP+IND+RAT'!E100+'68.06 centralizat'!E100+'68.12 CENTRALIZATOR'!E100+'68.15.01-AJ SOC'!E100+'68.15.02-CANTINA'!E100+'68.50.50 rest DAS+CPFA'!E100</f>
        <v>39</v>
      </c>
      <c r="F100" s="357">
        <f>'68.04-PERS.VARSTNICE'!F100+'68.05 - AP+IND+RAT'!F100+'68.06 centralizat'!F100+'68.12 CENTRALIZATOR'!F100+'68.15.01-AJ SOC'!F100+'68.15.02-CANTINA'!F100+'68.50.50 rest DAS+CPFA'!F100</f>
        <v>10</v>
      </c>
      <c r="G100" s="357">
        <f>'68.04-PERS.VARSTNICE'!G100+'68.05 - AP+IND+RAT'!G100+'68.06 centralizat'!G100+'68.12 CENTRALIZATOR'!G100+'68.15.01-AJ SOC'!G100+'68.15.02-CANTINA'!G100+'68.50.50 rest DAS+CPFA'!G100</f>
        <v>10</v>
      </c>
      <c r="H100" s="357">
        <f>'68.04-PERS.VARSTNICE'!H100+'68.05 - AP+IND+RAT'!H100+'68.06 centralizat'!H100+'68.12 CENTRALIZATOR'!H100+'68.15.01-AJ SOC'!H100+'68.15.02-CANTINA'!H100+'68.50.50 rest DAS+CPFA'!H100</f>
        <v>10</v>
      </c>
      <c r="I100" s="389">
        <f>'68.04-PERS.VARSTNICE'!I100+'68.05 - AP+IND+RAT'!I100+'68.06 centralizat'!I100+'68.12 CENTRALIZATOR'!I100+'68.15.01-AJ SOC'!I100+'68.15.02-CANTINA'!I100+'68.50.50 rest DAS+CPFA'!I100</f>
        <v>9</v>
      </c>
      <c r="J100" s="150"/>
      <c r="K100" s="138"/>
      <c r="L100" s="145"/>
    </row>
    <row r="101" spans="1:12" s="3" customFormat="1" x14ac:dyDescent="0.2">
      <c r="A101" s="82">
        <v>91</v>
      </c>
      <c r="B101" s="95" t="s">
        <v>238</v>
      </c>
      <c r="C101" s="6"/>
      <c r="D101" s="357">
        <f>'68.04-PERS.VARSTNICE'!D101+'68.05 - AP+IND+RAT'!D101+'68.06 centralizat'!D101+'68.12 CENTRALIZATOR'!D101+'68.15.01-AJ SOC'!D101+'68.15.02-CANTINA'!D101+'68.50.50 rest DAS+CPFA'!D101</f>
        <v>0</v>
      </c>
      <c r="E101" s="357">
        <f>'68.04-PERS.VARSTNICE'!E101+'68.05 - AP+IND+RAT'!E101+'68.06 centralizat'!E101+'68.12 CENTRALIZATOR'!E101+'68.15.01-AJ SOC'!E101+'68.15.02-CANTINA'!E101+'68.50.50 rest DAS+CPFA'!E101</f>
        <v>7</v>
      </c>
      <c r="F101" s="357">
        <f>'68.04-PERS.VARSTNICE'!F101+'68.05 - AP+IND+RAT'!F101+'68.06 centralizat'!F101+'68.12 CENTRALIZATOR'!F101+'68.15.01-AJ SOC'!F101+'68.15.02-CANTINA'!F101+'68.50.50 rest DAS+CPFA'!F101</f>
        <v>1</v>
      </c>
      <c r="G101" s="357">
        <f>'68.04-PERS.VARSTNICE'!G101+'68.05 - AP+IND+RAT'!G101+'68.06 centralizat'!G101+'68.12 CENTRALIZATOR'!G101+'68.15.01-AJ SOC'!G101+'68.15.02-CANTINA'!G101+'68.50.50 rest DAS+CPFA'!G101</f>
        <v>2</v>
      </c>
      <c r="H101" s="357">
        <f>'68.04-PERS.VARSTNICE'!H101+'68.05 - AP+IND+RAT'!H101+'68.06 centralizat'!H101+'68.12 CENTRALIZATOR'!H101+'68.15.01-AJ SOC'!H101+'68.15.02-CANTINA'!H101+'68.50.50 rest DAS+CPFA'!H101</f>
        <v>2</v>
      </c>
      <c r="I101" s="389">
        <f>'68.04-PERS.VARSTNICE'!I101+'68.05 - AP+IND+RAT'!I101+'68.06 centralizat'!I101+'68.12 CENTRALIZATOR'!I101+'68.15.01-AJ SOC'!I101+'68.15.02-CANTINA'!I101+'68.50.50 rest DAS+CPFA'!I101</f>
        <v>2</v>
      </c>
      <c r="J101" s="144"/>
      <c r="K101" s="138"/>
      <c r="L101" s="145"/>
    </row>
    <row r="102" spans="1:12" s="3" customFormat="1" x14ac:dyDescent="0.2">
      <c r="A102" s="66">
        <v>92</v>
      </c>
      <c r="B102" s="3" t="s">
        <v>269</v>
      </c>
      <c r="C102" s="6"/>
      <c r="D102" s="357">
        <f>'68.04-PERS.VARSTNICE'!D102+'68.05 - AP+IND+RAT'!D102+'68.06 centralizat'!D102+'68.12 CENTRALIZATOR'!D102+'68.15.01-AJ SOC'!D102+'68.15.02-CANTINA'!D102+'68.50.50 rest DAS+CPFA'!D102</f>
        <v>0</v>
      </c>
      <c r="E102" s="357">
        <f>'68.04-PERS.VARSTNICE'!E102+'68.05 - AP+IND+RAT'!E102+'68.06 centralizat'!E102+'68.12 CENTRALIZATOR'!E102+'68.15.01-AJ SOC'!E102+'68.15.02-CANTINA'!E102+'68.50.50 rest DAS+CPFA'!E102</f>
        <v>216</v>
      </c>
      <c r="F102" s="357">
        <f>'68.04-PERS.VARSTNICE'!F102+'68.05 - AP+IND+RAT'!F102+'68.06 centralizat'!F102+'68.12 CENTRALIZATOR'!F102+'68.15.01-AJ SOC'!F102+'68.15.02-CANTINA'!F102+'68.50.50 rest DAS+CPFA'!F102</f>
        <v>54</v>
      </c>
      <c r="G102" s="357">
        <f>'68.04-PERS.VARSTNICE'!G102+'68.05 - AP+IND+RAT'!G102+'68.06 centralizat'!G102+'68.12 CENTRALIZATOR'!G102+'68.15.01-AJ SOC'!G102+'68.15.02-CANTINA'!G102+'68.50.50 rest DAS+CPFA'!G102</f>
        <v>54</v>
      </c>
      <c r="H102" s="357">
        <f>'68.04-PERS.VARSTNICE'!H102+'68.05 - AP+IND+RAT'!H102+'68.06 centralizat'!H102+'68.12 CENTRALIZATOR'!H102+'68.15.01-AJ SOC'!H102+'68.15.02-CANTINA'!H102+'68.50.50 rest DAS+CPFA'!H102</f>
        <v>54</v>
      </c>
      <c r="I102" s="389">
        <f>'68.04-PERS.VARSTNICE'!I102+'68.05 - AP+IND+RAT'!I102+'68.06 centralizat'!I102+'68.12 CENTRALIZATOR'!I102+'68.15.01-AJ SOC'!I102+'68.15.02-CANTINA'!I102+'68.50.50 rest DAS+CPFA'!I102</f>
        <v>54</v>
      </c>
      <c r="J102" s="144"/>
      <c r="K102" s="138"/>
      <c r="L102" s="145"/>
    </row>
    <row r="103" spans="1:12" s="3" customFormat="1" x14ac:dyDescent="0.2">
      <c r="A103" s="82">
        <v>93</v>
      </c>
      <c r="B103" s="95" t="s">
        <v>267</v>
      </c>
      <c r="C103" s="6"/>
      <c r="D103" s="357">
        <f>'68.04-PERS.VARSTNICE'!D103+'68.05 - AP+IND+RAT'!D103+'68.06 centralizat'!D103+'68.12 CENTRALIZATOR'!D103+'68.15.01-AJ SOC'!D103+'68.15.02-CANTINA'!D103+'68.50.50 rest DAS+CPFA'!D103</f>
        <v>0</v>
      </c>
      <c r="E103" s="357">
        <f>'68.04-PERS.VARSTNICE'!E103+'68.05 - AP+IND+RAT'!E103+'68.06 centralizat'!E103+'68.12 CENTRALIZATOR'!E103+'68.15.01-AJ SOC'!E103+'68.15.02-CANTINA'!E103+'68.50.50 rest DAS+CPFA'!E103</f>
        <v>69</v>
      </c>
      <c r="F103" s="357">
        <f>'68.04-PERS.VARSTNICE'!F103+'68.05 - AP+IND+RAT'!F103+'68.06 centralizat'!F103+'68.12 CENTRALIZATOR'!F103+'68.15.01-AJ SOC'!F103+'68.15.02-CANTINA'!F103+'68.50.50 rest DAS+CPFA'!F103</f>
        <v>18</v>
      </c>
      <c r="G103" s="357">
        <f>'68.04-PERS.VARSTNICE'!G103+'68.05 - AP+IND+RAT'!G103+'68.06 centralizat'!G103+'68.12 CENTRALIZATOR'!G103+'68.15.01-AJ SOC'!G103+'68.15.02-CANTINA'!G103+'68.50.50 rest DAS+CPFA'!G103</f>
        <v>17</v>
      </c>
      <c r="H103" s="357">
        <f>'68.04-PERS.VARSTNICE'!H103+'68.05 - AP+IND+RAT'!H103+'68.06 centralizat'!H103+'68.12 CENTRALIZATOR'!H103+'68.15.01-AJ SOC'!H103+'68.15.02-CANTINA'!H103+'68.50.50 rest DAS+CPFA'!H103</f>
        <v>17</v>
      </c>
      <c r="I103" s="389">
        <f>'68.04-PERS.VARSTNICE'!I103+'68.05 - AP+IND+RAT'!I103+'68.06 centralizat'!I103+'68.12 CENTRALIZATOR'!I103+'68.15.01-AJ SOC'!I103+'68.15.02-CANTINA'!I103+'68.50.50 rest DAS+CPFA'!I103</f>
        <v>17</v>
      </c>
      <c r="J103" s="144"/>
      <c r="K103" s="138"/>
      <c r="L103" s="145"/>
    </row>
    <row r="104" spans="1:12" s="3" customFormat="1" x14ac:dyDescent="0.2">
      <c r="A104" s="66">
        <v>94</v>
      </c>
      <c r="B104" s="95" t="s">
        <v>268</v>
      </c>
      <c r="C104" s="6"/>
      <c r="D104" s="357">
        <f>'68.04-PERS.VARSTNICE'!D104+'68.05 - AP+IND+RAT'!D104+'68.06 centralizat'!D104+'68.12 CENTRALIZATOR'!D104+'68.15.01-AJ SOC'!D104+'68.15.02-CANTINA'!D104+'68.50.50 rest DAS+CPFA'!D104</f>
        <v>0</v>
      </c>
      <c r="E104" s="357">
        <f>'68.04-PERS.VARSTNICE'!E104+'68.05 - AP+IND+RAT'!E104+'68.06 centralizat'!E104+'68.12 CENTRALIZATOR'!E104+'68.15.01-AJ SOC'!E104+'68.15.02-CANTINA'!E104+'68.50.50 rest DAS+CPFA'!E104</f>
        <v>794</v>
      </c>
      <c r="F104" s="357">
        <f>'68.04-PERS.VARSTNICE'!F104+'68.05 - AP+IND+RAT'!F104+'68.06 centralizat'!F104+'68.12 CENTRALIZATOR'!F104+'68.15.01-AJ SOC'!F104+'68.15.02-CANTINA'!F104+'68.50.50 rest DAS+CPFA'!F104</f>
        <v>198</v>
      </c>
      <c r="G104" s="357">
        <f>'68.04-PERS.VARSTNICE'!G104+'68.05 - AP+IND+RAT'!G104+'68.06 centralizat'!G104+'68.12 CENTRALIZATOR'!G104+'68.15.01-AJ SOC'!G104+'68.15.02-CANTINA'!G104+'68.50.50 rest DAS+CPFA'!G104</f>
        <v>198</v>
      </c>
      <c r="H104" s="357">
        <f>'68.04-PERS.VARSTNICE'!H104+'68.05 - AP+IND+RAT'!H104+'68.06 centralizat'!H104+'68.12 CENTRALIZATOR'!H104+'68.15.01-AJ SOC'!H104+'68.15.02-CANTINA'!H104+'68.50.50 rest DAS+CPFA'!H104</f>
        <v>199</v>
      </c>
      <c r="I104" s="389">
        <f>'68.04-PERS.VARSTNICE'!I104+'68.05 - AP+IND+RAT'!I104+'68.06 centralizat'!I104+'68.12 CENTRALIZATOR'!I104+'68.15.01-AJ SOC'!I104+'68.15.02-CANTINA'!I104+'68.50.50 rest DAS+CPFA'!I104</f>
        <v>199</v>
      </c>
      <c r="J104" s="144"/>
      <c r="K104" s="138"/>
      <c r="L104" s="145"/>
    </row>
    <row r="105" spans="1:12" s="3" customFormat="1" x14ac:dyDescent="0.2">
      <c r="A105" s="82">
        <v>95</v>
      </c>
      <c r="B105" s="96" t="s">
        <v>103</v>
      </c>
      <c r="C105" s="8" t="s">
        <v>104</v>
      </c>
      <c r="D105" s="354">
        <f>'68.04-PERS.VARSTNICE'!D105+'68.05 - AP+IND+RAT'!D105+'68.06 centralizat'!D105+'68.12 CENTRALIZATOR'!D105+'68.15.01-AJ SOC'!D105+'68.15.02-CANTINA'!D105+'68.50.50 rest DAS+CPFA'!D105</f>
        <v>0</v>
      </c>
      <c r="E105" s="354">
        <f>'68.04-PERS.VARSTNICE'!E105+'68.05 - AP+IND+RAT'!E105+'68.06 centralizat'!E105+'68.12 CENTRALIZATOR'!E105+'68.15.01-AJ SOC'!E105+'68.15.02-CANTINA'!E105+'68.50.50 rest DAS+CPFA'!E105</f>
        <v>7951</v>
      </c>
      <c r="F105" s="354">
        <f>'68.04-PERS.VARSTNICE'!F105+'68.05 - AP+IND+RAT'!F105+'68.06 centralizat'!F105+'68.12 CENTRALIZATOR'!F105+'68.15.01-AJ SOC'!F105+'68.15.02-CANTINA'!F105+'68.50.50 rest DAS+CPFA'!F105</f>
        <v>2617</v>
      </c>
      <c r="G105" s="354">
        <f>'68.04-PERS.VARSTNICE'!G105+'68.05 - AP+IND+RAT'!G105+'68.06 centralizat'!G105+'68.12 CENTRALIZATOR'!G105+'68.15.01-AJ SOC'!G105+'68.15.02-CANTINA'!G105+'68.50.50 rest DAS+CPFA'!G105</f>
        <v>1061</v>
      </c>
      <c r="H105" s="354">
        <f>'68.04-PERS.VARSTNICE'!H105+'68.05 - AP+IND+RAT'!H105+'68.06 centralizat'!H105+'68.12 CENTRALIZATOR'!H105+'68.15.01-AJ SOC'!H105+'68.15.02-CANTINA'!H105+'68.50.50 rest DAS+CPFA'!H105</f>
        <v>1645</v>
      </c>
      <c r="I105" s="388">
        <f>'68.04-PERS.VARSTNICE'!I105+'68.05 - AP+IND+RAT'!I105+'68.06 centralizat'!I105+'68.12 CENTRALIZATOR'!I105+'68.15.01-AJ SOC'!I105+'68.15.02-CANTINA'!I105+'68.50.50 rest DAS+CPFA'!I105</f>
        <v>2628</v>
      </c>
      <c r="J105" s="144"/>
      <c r="K105" s="138"/>
      <c r="L105" s="145"/>
    </row>
    <row r="106" spans="1:12" s="3" customFormat="1" x14ac:dyDescent="0.2">
      <c r="A106" s="66">
        <v>96</v>
      </c>
      <c r="B106" s="97" t="s">
        <v>105</v>
      </c>
      <c r="C106" s="6"/>
      <c r="D106" s="357">
        <f>'68.04-PERS.VARSTNICE'!D106+'68.05 - AP+IND+RAT'!D106+'68.06 centralizat'!D106+'68.12 CENTRALIZATOR'!D106+'68.15.01-AJ SOC'!D106+'68.15.02-CANTINA'!D106+'68.50.50 rest DAS+CPFA'!D106</f>
        <v>0</v>
      </c>
      <c r="E106" s="357">
        <f>'68.04-PERS.VARSTNICE'!E106+'68.05 - AP+IND+RAT'!E106+'68.06 centralizat'!E106+'68.12 CENTRALIZATOR'!E106+'68.15.01-AJ SOC'!E106+'68.15.02-CANTINA'!E106+'68.50.50 rest DAS+CPFA'!E106</f>
        <v>1142</v>
      </c>
      <c r="F106" s="357">
        <f>'68.04-PERS.VARSTNICE'!F106+'68.05 - AP+IND+RAT'!F106+'68.06 centralizat'!F106+'68.12 CENTRALIZATOR'!F106+'68.15.01-AJ SOC'!F106+'68.15.02-CANTINA'!F106+'68.50.50 rest DAS+CPFA'!F106</f>
        <v>280</v>
      </c>
      <c r="G106" s="357">
        <f>'68.04-PERS.VARSTNICE'!G106+'68.05 - AP+IND+RAT'!G106+'68.06 centralizat'!G106+'68.12 CENTRALIZATOR'!G106+'68.15.01-AJ SOC'!G106+'68.15.02-CANTINA'!G106+'68.50.50 rest DAS+CPFA'!G106</f>
        <v>285</v>
      </c>
      <c r="H106" s="357">
        <f>'68.04-PERS.VARSTNICE'!H106+'68.05 - AP+IND+RAT'!H106+'68.06 centralizat'!H106+'68.12 CENTRALIZATOR'!H106+'68.15.01-AJ SOC'!H106+'68.15.02-CANTINA'!H106+'68.50.50 rest DAS+CPFA'!H106</f>
        <v>287</v>
      </c>
      <c r="I106" s="389">
        <f>'68.04-PERS.VARSTNICE'!I106+'68.05 - AP+IND+RAT'!I106+'68.06 centralizat'!I106+'68.12 CENTRALIZATOR'!I106+'68.15.01-AJ SOC'!I106+'68.15.02-CANTINA'!I106+'68.50.50 rest DAS+CPFA'!I106</f>
        <v>290</v>
      </c>
      <c r="J106" s="150"/>
      <c r="K106" s="138"/>
      <c r="L106" s="145"/>
    </row>
    <row r="107" spans="1:12" s="3" customFormat="1" x14ac:dyDescent="0.2">
      <c r="A107" s="82">
        <v>97</v>
      </c>
      <c r="B107" s="62" t="s">
        <v>106</v>
      </c>
      <c r="C107" s="6"/>
      <c r="D107" s="357">
        <f>'68.04-PERS.VARSTNICE'!D107+'68.05 - AP+IND+RAT'!D107+'68.06 centralizat'!D107+'68.12 CENTRALIZATOR'!D107+'68.15.01-AJ SOC'!D107+'68.15.02-CANTINA'!D107+'68.50.50 rest DAS+CPFA'!D107</f>
        <v>0</v>
      </c>
      <c r="E107" s="357">
        <f>'68.04-PERS.VARSTNICE'!E107+'68.05 - AP+IND+RAT'!E107+'68.06 centralizat'!E107+'68.12 CENTRALIZATOR'!E107+'68.15.01-AJ SOC'!E107+'68.15.02-CANTINA'!E107+'68.50.50 rest DAS+CPFA'!E107</f>
        <v>520</v>
      </c>
      <c r="F107" s="357">
        <f>'68.04-PERS.VARSTNICE'!F107+'68.05 - AP+IND+RAT'!F107+'68.06 centralizat'!F107+'68.12 CENTRALIZATOR'!F107+'68.15.01-AJ SOC'!F107+'68.15.02-CANTINA'!F107+'68.50.50 rest DAS+CPFA'!F107</f>
        <v>0</v>
      </c>
      <c r="G107" s="357">
        <f>'68.04-PERS.VARSTNICE'!G107+'68.05 - AP+IND+RAT'!G107+'68.06 centralizat'!G107+'68.12 CENTRALIZATOR'!G107+'68.15.01-AJ SOC'!G107+'68.15.02-CANTINA'!G107+'68.50.50 rest DAS+CPFA'!G107</f>
        <v>0</v>
      </c>
      <c r="H107" s="357">
        <f>'68.04-PERS.VARSTNICE'!H107+'68.05 - AP+IND+RAT'!H107+'68.06 centralizat'!H107+'68.12 CENTRALIZATOR'!H107+'68.15.01-AJ SOC'!H107+'68.15.02-CANTINA'!H107+'68.50.50 rest DAS+CPFA'!H107</f>
        <v>520</v>
      </c>
      <c r="I107" s="389">
        <f>'68.04-PERS.VARSTNICE'!I107+'68.05 - AP+IND+RAT'!I107+'68.06 centralizat'!I107+'68.12 CENTRALIZATOR'!I107+'68.15.01-AJ SOC'!I107+'68.15.02-CANTINA'!I107+'68.50.50 rest DAS+CPFA'!I107</f>
        <v>0</v>
      </c>
      <c r="J107" s="150"/>
      <c r="K107" s="138"/>
      <c r="L107" s="145"/>
    </row>
    <row r="108" spans="1:12" s="3" customFormat="1" x14ac:dyDescent="0.2">
      <c r="A108" s="66">
        <v>98</v>
      </c>
      <c r="B108" s="38" t="s">
        <v>141</v>
      </c>
      <c r="C108" s="6"/>
      <c r="D108" s="357">
        <f>'68.04-PERS.VARSTNICE'!D108+'68.05 - AP+IND+RAT'!D108+'68.06 centralizat'!D108+'68.12 CENTRALIZATOR'!D108+'68.15.01-AJ SOC'!D108+'68.15.02-CANTINA'!D108+'68.50.50 rest DAS+CPFA'!D108</f>
        <v>0</v>
      </c>
      <c r="E108" s="357">
        <f>'68.04-PERS.VARSTNICE'!E108+'68.05 - AP+IND+RAT'!E108+'68.06 centralizat'!E108+'68.12 CENTRALIZATOR'!E108+'68.15.01-AJ SOC'!E108+'68.15.02-CANTINA'!E108+'68.50.50 rest DAS+CPFA'!E108</f>
        <v>3000</v>
      </c>
      <c r="F108" s="357">
        <f>'68.04-PERS.VARSTNICE'!F108+'68.05 - AP+IND+RAT'!F108+'68.06 centralizat'!F108+'68.12 CENTRALIZATOR'!F108+'68.15.01-AJ SOC'!F108+'68.15.02-CANTINA'!F108+'68.50.50 rest DAS+CPFA'!F108</f>
        <v>1500</v>
      </c>
      <c r="G108" s="357">
        <f>'68.04-PERS.VARSTNICE'!G108+'68.05 - AP+IND+RAT'!G108+'68.06 centralizat'!G108+'68.12 CENTRALIZATOR'!G108+'68.15.01-AJ SOC'!G108+'68.15.02-CANTINA'!G108+'68.50.50 rest DAS+CPFA'!G108</f>
        <v>0</v>
      </c>
      <c r="H108" s="357">
        <f>'68.04-PERS.VARSTNICE'!H108+'68.05 - AP+IND+RAT'!H108+'68.06 centralizat'!H108+'68.12 CENTRALIZATOR'!H108+'68.15.01-AJ SOC'!H108+'68.15.02-CANTINA'!H108+'68.50.50 rest DAS+CPFA'!H108</f>
        <v>0</v>
      </c>
      <c r="I108" s="389">
        <f>'68.04-PERS.VARSTNICE'!I108+'68.05 - AP+IND+RAT'!I108+'68.06 centralizat'!I108+'68.12 CENTRALIZATOR'!I108+'68.15.01-AJ SOC'!I108+'68.15.02-CANTINA'!I108+'68.50.50 rest DAS+CPFA'!I108</f>
        <v>1500</v>
      </c>
      <c r="J108" s="150"/>
      <c r="K108" s="138"/>
      <c r="L108" s="145"/>
    </row>
    <row r="109" spans="1:12" s="3" customFormat="1" x14ac:dyDescent="0.2">
      <c r="A109" s="82">
        <v>99</v>
      </c>
      <c r="B109" s="38" t="s">
        <v>197</v>
      </c>
      <c r="C109" s="6"/>
      <c r="D109" s="357">
        <f>'68.04-PERS.VARSTNICE'!D109+'68.05 - AP+IND+RAT'!D109+'68.06 centralizat'!D109+'68.12 CENTRALIZATOR'!D109+'68.15.01-AJ SOC'!D109+'68.15.02-CANTINA'!D109+'68.50.50 rest DAS+CPFA'!D109</f>
        <v>0</v>
      </c>
      <c r="E109" s="357">
        <f>'68.04-PERS.VARSTNICE'!E109+'68.05 - AP+IND+RAT'!E109+'68.06 centralizat'!E109+'68.12 CENTRALIZATOR'!E109+'68.15.01-AJ SOC'!E109+'68.15.02-CANTINA'!E109+'68.50.50 rest DAS+CPFA'!E109</f>
        <v>3289</v>
      </c>
      <c r="F109" s="357">
        <f>'68.04-PERS.VARSTNICE'!F109+'68.05 - AP+IND+RAT'!F109+'68.06 centralizat'!F109+'68.12 CENTRALIZATOR'!F109+'68.15.01-AJ SOC'!F109+'68.15.02-CANTINA'!F109+'68.50.50 rest DAS+CPFA'!F109</f>
        <v>837</v>
      </c>
      <c r="G109" s="357">
        <f>'68.04-PERS.VARSTNICE'!G109+'68.05 - AP+IND+RAT'!G109+'68.06 centralizat'!G109+'68.12 CENTRALIZATOR'!G109+'68.15.01-AJ SOC'!G109+'68.15.02-CANTINA'!G109+'68.50.50 rest DAS+CPFA'!G109</f>
        <v>776</v>
      </c>
      <c r="H109" s="357">
        <f>'68.04-PERS.VARSTNICE'!H109+'68.05 - AP+IND+RAT'!H109+'68.06 centralizat'!H109+'68.12 CENTRALIZATOR'!H109+'68.15.01-AJ SOC'!H109+'68.15.02-CANTINA'!H109+'68.50.50 rest DAS+CPFA'!H109</f>
        <v>838</v>
      </c>
      <c r="I109" s="389">
        <f>'68.04-PERS.VARSTNICE'!I109+'68.05 - AP+IND+RAT'!I109+'68.06 centralizat'!I109+'68.12 CENTRALIZATOR'!I109+'68.15.01-AJ SOC'!I109+'68.15.02-CANTINA'!I109+'68.50.50 rest DAS+CPFA'!I109</f>
        <v>838</v>
      </c>
      <c r="J109" s="144"/>
      <c r="K109" s="138"/>
      <c r="L109" s="145"/>
    </row>
    <row r="110" spans="1:12" s="3" customFormat="1" ht="25.5" x14ac:dyDescent="0.2">
      <c r="A110" s="66">
        <v>100</v>
      </c>
      <c r="B110" s="25" t="s">
        <v>107</v>
      </c>
      <c r="C110" s="86" t="s">
        <v>108</v>
      </c>
      <c r="D110" s="354">
        <f>'68.04-PERS.VARSTNICE'!D110+'68.05 - AP+IND+RAT'!D110+'68.06 centralizat'!D110+'68.12 CENTRALIZATOR'!D110+'68.15.01-AJ SOC'!D110+'68.15.02-CANTINA'!D110+'68.50.50 rest DAS+CPFA'!D110</f>
        <v>0</v>
      </c>
      <c r="E110" s="354">
        <f>'68.04-PERS.VARSTNICE'!E110+'68.05 - AP+IND+RAT'!E110+'68.06 centralizat'!E110+'68.12 CENTRALIZATOR'!E110+'68.15.01-AJ SOC'!E110+'68.15.02-CANTINA'!E110+'68.50.50 rest DAS+CPFA'!E110</f>
        <v>4449</v>
      </c>
      <c r="F110" s="354">
        <f>'68.04-PERS.VARSTNICE'!F110+'68.05 - AP+IND+RAT'!F110+'68.06 centralizat'!F110+'68.12 CENTRALIZATOR'!F110+'68.15.01-AJ SOC'!F110+'68.15.02-CANTINA'!F110+'68.50.50 rest DAS+CPFA'!F110</f>
        <v>1067</v>
      </c>
      <c r="G110" s="354">
        <f>'68.04-PERS.VARSTNICE'!G110+'68.05 - AP+IND+RAT'!G110+'68.06 centralizat'!G110+'68.12 CENTRALIZATOR'!G110+'68.15.01-AJ SOC'!G110+'68.15.02-CANTINA'!G110+'68.50.50 rest DAS+CPFA'!G110</f>
        <v>1118</v>
      </c>
      <c r="H110" s="354">
        <f>'68.04-PERS.VARSTNICE'!H110+'68.05 - AP+IND+RAT'!H110+'68.06 centralizat'!H110+'68.12 CENTRALIZATOR'!H110+'68.15.01-AJ SOC'!H110+'68.15.02-CANTINA'!H110+'68.50.50 rest DAS+CPFA'!H110</f>
        <v>1128</v>
      </c>
      <c r="I110" s="388">
        <f>'68.04-PERS.VARSTNICE'!I110+'68.05 - AP+IND+RAT'!I110+'68.06 centralizat'!I110+'68.12 CENTRALIZATOR'!I110+'68.15.01-AJ SOC'!I110+'68.15.02-CANTINA'!I110+'68.50.50 rest DAS+CPFA'!I110</f>
        <v>1136</v>
      </c>
      <c r="J110" s="390">
        <f>'68.04-PERS.VARSTNICE'!J110+'68.05 - AP+IND+RAT'!J110+'68.06 centralizat'!J110+'68.12 CENTRALIZATOR'!J110+'68.15.01-AJ SOC'!J110+'68.15.02-CANTINA'!J110+'68.50.50 rest DAS+CPFA'!J110</f>
        <v>4494</v>
      </c>
      <c r="K110" s="354">
        <f>'68.04-PERS.VARSTNICE'!K110+'68.05 - AP+IND+RAT'!K110+'68.06 centralizat'!K110+'68.12 CENTRALIZATOR'!K110+'68.15.01-AJ SOC'!K110+'68.15.02-CANTINA'!K110+'68.50.50 rest DAS+CPFA'!K110</f>
        <v>4494</v>
      </c>
      <c r="L110" s="355">
        <f>'68.04-PERS.VARSTNICE'!L110+'68.05 - AP+IND+RAT'!L110+'68.06 centralizat'!L110+'68.12 CENTRALIZATOR'!L110+'68.15.01-AJ SOC'!L110+'68.15.02-CANTINA'!L110+'68.50.50 rest DAS+CPFA'!L110</f>
        <v>4494</v>
      </c>
    </row>
    <row r="111" spans="1:12" s="3" customFormat="1" x14ac:dyDescent="0.2">
      <c r="A111" s="82">
        <v>101</v>
      </c>
      <c r="B111" s="3" t="s">
        <v>264</v>
      </c>
      <c r="C111" s="8" t="s">
        <v>110</v>
      </c>
      <c r="D111" s="357">
        <f>'68.04-PERS.VARSTNICE'!D111+'68.05 - AP+IND+RAT'!D111+'68.06 centralizat'!D111+'68.12 CENTRALIZATOR'!D111+'68.15.01-AJ SOC'!D111+'68.15.02-CANTINA'!D111+'68.50.50 rest DAS+CPFA'!D111</f>
        <v>0</v>
      </c>
      <c r="E111" s="357">
        <f>'68.04-PERS.VARSTNICE'!E111+'68.05 - AP+IND+RAT'!E111+'68.06 centralizat'!E111+'68.12 CENTRALIZATOR'!E111+'68.15.01-AJ SOC'!E111+'68.15.02-CANTINA'!E111+'68.50.50 rest DAS+CPFA'!E111</f>
        <v>3766</v>
      </c>
      <c r="F111" s="357">
        <f>'68.04-PERS.VARSTNICE'!F111+'68.05 - AP+IND+RAT'!F111+'68.06 centralizat'!F111+'68.12 CENTRALIZATOR'!F111+'68.15.01-AJ SOC'!F111+'68.15.02-CANTINA'!F111+'68.50.50 rest DAS+CPFA'!F111</f>
        <v>942</v>
      </c>
      <c r="G111" s="357">
        <f>'68.04-PERS.VARSTNICE'!G111+'68.05 - AP+IND+RAT'!G111+'68.06 centralizat'!G111+'68.12 CENTRALIZATOR'!G111+'68.15.01-AJ SOC'!G111+'68.15.02-CANTINA'!G111+'68.50.50 rest DAS+CPFA'!G111</f>
        <v>942</v>
      </c>
      <c r="H111" s="357">
        <f>'68.04-PERS.VARSTNICE'!H111+'68.05 - AP+IND+RAT'!H111+'68.06 centralizat'!H111+'68.12 CENTRALIZATOR'!H111+'68.15.01-AJ SOC'!H111+'68.15.02-CANTINA'!H111+'68.50.50 rest DAS+CPFA'!H111</f>
        <v>941</v>
      </c>
      <c r="I111" s="389">
        <f>'68.04-PERS.VARSTNICE'!I111+'68.05 - AP+IND+RAT'!I111+'68.06 centralizat'!I111+'68.12 CENTRALIZATOR'!I111+'68.15.01-AJ SOC'!I111+'68.15.02-CANTINA'!I111+'68.50.50 rest DAS+CPFA'!I111</f>
        <v>941</v>
      </c>
      <c r="J111" s="150"/>
      <c r="K111" s="138"/>
      <c r="L111" s="145"/>
    </row>
    <row r="112" spans="1:12" s="3" customFormat="1" x14ac:dyDescent="0.2">
      <c r="A112" s="66">
        <v>102</v>
      </c>
      <c r="B112" s="26" t="s">
        <v>270</v>
      </c>
      <c r="C112" s="8"/>
      <c r="D112" s="357">
        <f>'68.04-PERS.VARSTNICE'!D112+'68.05 - AP+IND+RAT'!D112+'68.06 centralizat'!D112+'68.12 CENTRALIZATOR'!D112+'68.15.01-AJ SOC'!D112+'68.15.02-CANTINA'!D112+'68.50.50 rest DAS+CPFA'!D112</f>
        <v>0</v>
      </c>
      <c r="E112" s="357">
        <f>'68.04-PERS.VARSTNICE'!E112+'68.05 - AP+IND+RAT'!E112+'68.06 centralizat'!E112+'68.12 CENTRALIZATOR'!E112+'68.15.01-AJ SOC'!E112+'68.15.02-CANTINA'!E112+'68.50.50 rest DAS+CPFA'!E112</f>
        <v>3766</v>
      </c>
      <c r="F112" s="357">
        <f>'68.04-PERS.VARSTNICE'!F112+'68.05 - AP+IND+RAT'!F112+'68.06 centralizat'!F112+'68.12 CENTRALIZATOR'!F112+'68.15.01-AJ SOC'!F112+'68.15.02-CANTINA'!F112+'68.50.50 rest DAS+CPFA'!F112</f>
        <v>942</v>
      </c>
      <c r="G112" s="357">
        <f>'68.04-PERS.VARSTNICE'!G112+'68.05 - AP+IND+RAT'!G112+'68.06 centralizat'!G112+'68.12 CENTRALIZATOR'!G112+'68.15.01-AJ SOC'!G112+'68.15.02-CANTINA'!G112+'68.50.50 rest DAS+CPFA'!G112</f>
        <v>942</v>
      </c>
      <c r="H112" s="357">
        <f>'68.04-PERS.VARSTNICE'!H112+'68.05 - AP+IND+RAT'!H112+'68.06 centralizat'!H112+'68.12 CENTRALIZATOR'!H112+'68.15.01-AJ SOC'!H112+'68.15.02-CANTINA'!H112+'68.50.50 rest DAS+CPFA'!H112</f>
        <v>941</v>
      </c>
      <c r="I112" s="357">
        <f>'68.04-PERS.VARSTNICE'!I112+'68.05 - AP+IND+RAT'!I112+'68.06 centralizat'!I112+'68.12 CENTRALIZATOR'!I112+'68.15.01-AJ SOC'!I112+'68.15.02-CANTINA'!I112+'68.50.50 rest DAS+CPFA'!I112</f>
        <v>941</v>
      </c>
      <c r="J112" s="150"/>
      <c r="K112" s="138"/>
      <c r="L112" s="145"/>
    </row>
    <row r="113" spans="1:12" s="3" customFormat="1" hidden="1" x14ac:dyDescent="0.2">
      <c r="A113" s="82">
        <v>103</v>
      </c>
      <c r="B113" s="26" t="s">
        <v>271</v>
      </c>
      <c r="C113" s="8"/>
      <c r="D113" s="357"/>
      <c r="E113" s="357"/>
      <c r="F113" s="357"/>
      <c r="G113" s="357"/>
      <c r="H113" s="357"/>
      <c r="I113" s="389"/>
      <c r="J113" s="150"/>
      <c r="K113" s="138"/>
      <c r="L113" s="145"/>
    </row>
    <row r="114" spans="1:12" s="3" customFormat="1" x14ac:dyDescent="0.2">
      <c r="A114" s="66">
        <v>104</v>
      </c>
      <c r="B114" s="26" t="s">
        <v>172</v>
      </c>
      <c r="C114" s="8" t="s">
        <v>173</v>
      </c>
      <c r="D114" s="354">
        <f>'68.04-PERS.VARSTNICE'!D114+'68.05 - AP+IND+RAT'!D114+'68.06 centralizat'!D114+'68.12 CENTRALIZATOR'!D114+'68.15.01-AJ SOC'!D114+'68.15.02-CANTINA'!D114+'68.50.50 rest DAS+CPFA'!D114</f>
        <v>0</v>
      </c>
      <c r="E114" s="357">
        <f>'68.04-PERS.VARSTNICE'!E114+'68.05 - AP+IND+RAT'!E114+'68.06 centralizat'!E114+'68.12 CENTRALIZATOR'!E114+'68.15.01-AJ SOC'!E114+'68.15.02-CANTINA'!E114+'68.50.50 rest DAS+CPFA'!E114</f>
        <v>683</v>
      </c>
      <c r="F114" s="357">
        <f>'68.04-PERS.VARSTNICE'!F114+'68.05 - AP+IND+RAT'!F114+'68.06 centralizat'!F114+'68.12 CENTRALIZATOR'!F114+'68.15.01-AJ SOC'!F114+'68.15.02-CANTINA'!F114+'68.50.50 rest DAS+CPFA'!F114</f>
        <v>125</v>
      </c>
      <c r="G114" s="357">
        <f>'68.04-PERS.VARSTNICE'!G114+'68.05 - AP+IND+RAT'!G114+'68.06 centralizat'!G114+'68.12 CENTRALIZATOR'!G114+'68.15.01-AJ SOC'!G114+'68.15.02-CANTINA'!G114+'68.50.50 rest DAS+CPFA'!G114</f>
        <v>176</v>
      </c>
      <c r="H114" s="357">
        <f>'68.04-PERS.VARSTNICE'!H114+'68.05 - AP+IND+RAT'!H114+'68.06 centralizat'!H114+'68.12 CENTRALIZATOR'!H114+'68.15.01-AJ SOC'!H114+'68.15.02-CANTINA'!H114+'68.50.50 rest DAS+CPFA'!H114</f>
        <v>187</v>
      </c>
      <c r="I114" s="389">
        <f>'68.04-PERS.VARSTNICE'!I114+'68.05 - AP+IND+RAT'!I114+'68.06 centralizat'!I114+'68.12 CENTRALIZATOR'!I114+'68.15.01-AJ SOC'!I114+'68.15.02-CANTINA'!I114+'68.50.50 rest DAS+CPFA'!I114</f>
        <v>195</v>
      </c>
      <c r="J114" s="150"/>
      <c r="K114" s="138"/>
      <c r="L114" s="145"/>
    </row>
    <row r="115" spans="1:12" s="3" customFormat="1" ht="25.5" hidden="1" x14ac:dyDescent="0.2">
      <c r="A115" s="82">
        <v>105</v>
      </c>
      <c r="B115" s="26" t="s">
        <v>215</v>
      </c>
      <c r="C115" s="274" t="s">
        <v>214</v>
      </c>
      <c r="D115" s="354">
        <f>'68.04-PERS.VARSTNICE'!D115+'68.05 - AP+IND+RAT'!D115+'68.06 centralizat'!D115+'68.12 CENTRALIZATOR'!D115+'68.15.01-AJ SOC'!D115+'68.15.02-CANTINA'!D115+'68.50.50 rest DAS+CPFA'!D115</f>
        <v>0</v>
      </c>
      <c r="E115" s="354">
        <f>'68.04-PERS.VARSTNICE'!E115+'68.05 - AP+IND+RAT'!E115+'68.06 centralizat'!E115+'68.12 CENTRALIZATOR'!E115+'68.15.01-AJ SOC'!E115+'68.15.02-CANTINA'!E115+'68.50.50 rest DAS+CPFA'!E115</f>
        <v>0</v>
      </c>
      <c r="F115" s="354">
        <f>'68.04-PERS.VARSTNICE'!F115+'68.05 - AP+IND+RAT'!F115+'68.06 centralizat'!F115+'68.12 CENTRALIZATOR'!F115+'68.15.01-AJ SOC'!F115+'68.15.02-CANTINA'!F115+'68.50.50 rest DAS+CPFA'!F115</f>
        <v>0</v>
      </c>
      <c r="G115" s="354">
        <f>'68.04-PERS.VARSTNICE'!G115+'68.05 - AP+IND+RAT'!G115+'68.06 centralizat'!G115+'68.12 CENTRALIZATOR'!G115+'68.15.01-AJ SOC'!G115+'68.15.02-CANTINA'!G115+'68.50.50 rest DAS+CPFA'!G115</f>
        <v>0</v>
      </c>
      <c r="H115" s="354">
        <f>'68.04-PERS.VARSTNICE'!H115+'68.05 - AP+IND+RAT'!H115+'68.06 centralizat'!H115+'68.12 CENTRALIZATOR'!H115+'68.15.01-AJ SOC'!H115+'68.15.02-CANTINA'!H115+'68.50.50 rest DAS+CPFA'!H115</f>
        <v>0</v>
      </c>
      <c r="I115" s="388">
        <f>'68.04-PERS.VARSTNICE'!I115+'68.05 - AP+IND+RAT'!I115+'68.06 centralizat'!I115+'68.12 CENTRALIZATOR'!I115+'68.15.01-AJ SOC'!I115+'68.15.02-CANTINA'!I115+'68.50.50 rest DAS+CPFA'!I115</f>
        <v>0</v>
      </c>
      <c r="J115" s="144"/>
      <c r="K115" s="138"/>
      <c r="L115" s="145"/>
    </row>
    <row r="116" spans="1:12" s="14" customFormat="1" x14ac:dyDescent="0.2">
      <c r="A116" s="66">
        <v>106</v>
      </c>
      <c r="B116" s="44" t="s">
        <v>111</v>
      </c>
      <c r="C116" s="41"/>
      <c r="D116" s="709">
        <f>'68.04-PERS.VARSTNICE'!D116+'68.05 - AP+IND+RAT'!D116+'68.06 centralizat'!D116+'68.12 CENTRALIZATOR'!D116+'68.15.01-AJ SOC'!D116+'68.15.02-CANTINA'!D116+'68.50.50 rest DAS+CPFA'!D116</f>
        <v>22574.39</v>
      </c>
      <c r="E116" s="709">
        <f>'68.04-PERS.VARSTNICE'!E116+'68.05 - AP+IND+RAT'!E116+'68.06 centralizat'!E116+'68.12 CENTRALIZATOR'!E116+'68.15.01-AJ SOC'!E116+'68.15.02-CANTINA'!E116+'68.50.50 rest DAS+CPFA'!E116</f>
        <v>5214.63</v>
      </c>
      <c r="F116" s="709">
        <f>'68.04-PERS.VARSTNICE'!F116+'68.05 - AP+IND+RAT'!F116+'68.06 centralizat'!F116+'68.12 CENTRALIZATOR'!F116+'68.15.01-AJ SOC'!F116+'68.15.02-CANTINA'!F116+'68.50.50 rest DAS+CPFA'!F116</f>
        <v>3211.33</v>
      </c>
      <c r="G116" s="709">
        <f>'68.04-PERS.VARSTNICE'!G116+'68.05 - AP+IND+RAT'!G116+'68.06 centralizat'!G116+'68.12 CENTRALIZATOR'!G116+'68.15.01-AJ SOC'!G116+'68.15.02-CANTINA'!G116+'68.50.50 rest DAS+CPFA'!G116</f>
        <v>1144.3</v>
      </c>
      <c r="H116" s="709">
        <f>'68.04-PERS.VARSTNICE'!H116+'68.05 - AP+IND+RAT'!H116+'68.06 centralizat'!H116+'68.12 CENTRALIZATOR'!H116+'68.15.01-AJ SOC'!H116+'68.15.02-CANTINA'!H116+'68.50.50 rest DAS+CPFA'!H116</f>
        <v>829</v>
      </c>
      <c r="I116" s="727">
        <f>'68.04-PERS.VARSTNICE'!I116+'68.05 - AP+IND+RAT'!I116+'68.06 centralizat'!I116+'68.12 CENTRALIZATOR'!I116+'68.15.01-AJ SOC'!I116+'68.15.02-CANTINA'!I116+'68.50.50 rest DAS+CPFA'!I116</f>
        <v>30</v>
      </c>
      <c r="J116" s="778">
        <f>'68.04-PERS.VARSTNICE'!J116+'68.05 - AP+IND+RAT'!J116+'68.06 centralizat'!J116+'68.12 SF.NICOLAE'!J116+'68.15.01-AJ SOC'!J116+'68.15.02-CANTINA'!J116+'68.50.50 rest DAS+CPFA'!J116</f>
        <v>10733.76</v>
      </c>
      <c r="K116" s="500">
        <f>'68.04-PERS.VARSTNICE'!K116+'68.05 - AP+IND+RAT'!K116+'68.06 centralizat'!K116+'68.12 SF.NICOLAE'!K116+'68.15.01-AJ SOC'!K116+'68.15.02-CANTINA'!K116+'68.50.50 rest DAS+CPFA'!K116</f>
        <v>6626</v>
      </c>
      <c r="L116" s="779">
        <f>'68.04-PERS.VARSTNICE'!L116+'68.05 - AP+IND+RAT'!L116+'68.06 centralizat'!L116+'68.12 SF.NICOLAE'!L116+'68.15.01-AJ SOC'!L116+'68.15.02-CANTINA'!L116+'68.50.50 rest DAS+CPFA'!L116</f>
        <v>0</v>
      </c>
    </row>
    <row r="117" spans="1:12" s="3" customFormat="1" ht="25.5" hidden="1" x14ac:dyDescent="0.2">
      <c r="A117" s="82">
        <v>107</v>
      </c>
      <c r="B117" s="25" t="s">
        <v>112</v>
      </c>
      <c r="C117" s="43" t="s">
        <v>137</v>
      </c>
      <c r="D117" s="387">
        <f>'68.04-PERS.VARSTNICE'!D117+'68.05 - AP+IND+RAT'!D117+'68.06 centralizat'!D117+'68.12 CENTRALIZATOR'!D117+'68.15.01-AJ SOC'!D117+'68.15.02-CANTINA'!D117+'68.50.50 rest DAS+CPFA'!D117</f>
        <v>0</v>
      </c>
      <c r="E117" s="387">
        <f>'68.04-PERS.VARSTNICE'!E117+'68.05 - AP+IND+RAT'!E117+'68.06 centralizat'!E117+'68.12 CENTRALIZATOR'!E117+'68.15.01-AJ SOC'!E117+'68.15.02-CANTINA'!E117+'68.50.50 rest DAS+CPFA'!E117</f>
        <v>0</v>
      </c>
      <c r="F117" s="387">
        <f>'68.04-PERS.VARSTNICE'!F117+'68.05 - AP+IND+RAT'!F117+'68.06 centralizat'!F117+'68.12 CENTRALIZATOR'!F117+'68.15.01-AJ SOC'!F117+'68.15.02-CANTINA'!F117+'68.50.50 rest DAS+CPFA'!F117</f>
        <v>0</v>
      </c>
      <c r="G117" s="387">
        <f>'68.04-PERS.VARSTNICE'!G117+'68.05 - AP+IND+RAT'!G117+'68.06 centralizat'!G117+'68.12 CENTRALIZATOR'!G117+'68.15.01-AJ SOC'!G117+'68.15.02-CANTINA'!G117+'68.50.50 rest DAS+CPFA'!G117</f>
        <v>0</v>
      </c>
      <c r="H117" s="387">
        <f>'68.04-PERS.VARSTNICE'!H117+'68.05 - AP+IND+RAT'!H117+'68.06 centralizat'!H117+'68.12 CENTRALIZATOR'!H117+'68.15.01-AJ SOC'!H117+'68.15.02-CANTINA'!H117+'68.50.50 rest DAS+CPFA'!H117</f>
        <v>0</v>
      </c>
      <c r="I117" s="705">
        <f>'68.04-PERS.VARSTNICE'!I117+'68.05 - AP+IND+RAT'!I117+'68.06 centralizat'!I117+'68.12 CENTRALIZATOR'!I117+'68.15.01-AJ SOC'!I117+'68.15.02-CANTINA'!I117+'68.50.50 rest DAS+CPFA'!I117</f>
        <v>0</v>
      </c>
      <c r="J117" s="778">
        <f>'68.04-PERS.VARSTNICE'!J117+'68.05 - AP+IND+RAT'!J117+'68.06 centralizat'!J117+'68.12 SF.NICOLAE'!J117+'68.15.01-AJ SOC'!J117+'68.15.02-CANTINA'!J117+'68.50.50 rest DAS+CPFA'!J117</f>
        <v>0</v>
      </c>
      <c r="K117" s="500">
        <f>'68.04-PERS.VARSTNICE'!K117+'68.05 - AP+IND+RAT'!K117+'68.06 centralizat'!K117+'68.12 SF.NICOLAE'!K117+'68.15.01-AJ SOC'!K117+'68.15.02-CANTINA'!K117+'68.50.50 rest DAS+CPFA'!K117</f>
        <v>0</v>
      </c>
      <c r="L117" s="779">
        <f>'68.04-PERS.VARSTNICE'!L117+'68.05 - AP+IND+RAT'!L117+'68.06 centralizat'!L117+'68.12 SF.NICOLAE'!L117+'68.15.01-AJ SOC'!L117+'68.15.02-CANTINA'!L117+'68.50.50 rest DAS+CPFA'!L117</f>
        <v>0</v>
      </c>
    </row>
    <row r="118" spans="1:12" s="3" customFormat="1" hidden="1" x14ac:dyDescent="0.2">
      <c r="A118" s="66">
        <v>108</v>
      </c>
      <c r="B118" s="30" t="s">
        <v>113</v>
      </c>
      <c r="C118" s="8" t="s">
        <v>114</v>
      </c>
      <c r="D118" s="387">
        <f>'68.04-PERS.VARSTNICE'!D118+'68.05 - AP+IND+RAT'!D118+'68.06 centralizat'!D118+'68.12 CENTRALIZATOR'!D118+'68.15.01-AJ SOC'!D118+'68.15.02-CANTINA'!D118+'68.50.50 rest DAS+CPFA'!D118</f>
        <v>0</v>
      </c>
      <c r="E118" s="387">
        <f>'68.04-PERS.VARSTNICE'!E118+'68.05 - AP+IND+RAT'!E118+'68.06 centralizat'!E118+'68.12 CENTRALIZATOR'!E118+'68.15.01-AJ SOC'!E118+'68.15.02-CANTINA'!E118+'68.50.50 rest DAS+CPFA'!E118</f>
        <v>0</v>
      </c>
      <c r="F118" s="387">
        <f>'68.04-PERS.VARSTNICE'!F118+'68.05 - AP+IND+RAT'!F118+'68.06 centralizat'!F118+'68.12 CENTRALIZATOR'!F118+'68.15.01-AJ SOC'!F118+'68.15.02-CANTINA'!F118+'68.50.50 rest DAS+CPFA'!F118</f>
        <v>0</v>
      </c>
      <c r="G118" s="387">
        <f>'68.04-PERS.VARSTNICE'!G118+'68.05 - AP+IND+RAT'!G118+'68.06 centralizat'!G118+'68.12 CENTRALIZATOR'!G118+'68.15.01-AJ SOC'!G118+'68.15.02-CANTINA'!G118+'68.50.50 rest DAS+CPFA'!G118</f>
        <v>0</v>
      </c>
      <c r="H118" s="387">
        <f>'68.04-PERS.VARSTNICE'!H118+'68.05 - AP+IND+RAT'!H118+'68.06 centralizat'!H118+'68.12 CENTRALIZATOR'!H118+'68.15.01-AJ SOC'!H118+'68.15.02-CANTINA'!H118+'68.50.50 rest DAS+CPFA'!H118</f>
        <v>0</v>
      </c>
      <c r="I118" s="705">
        <f>'68.04-PERS.VARSTNICE'!I118+'68.05 - AP+IND+RAT'!I118+'68.06 centralizat'!I118+'68.12 CENTRALIZATOR'!I118+'68.15.01-AJ SOC'!I118+'68.15.02-CANTINA'!I118+'68.50.50 rest DAS+CPFA'!I118</f>
        <v>0</v>
      </c>
      <c r="J118" s="778">
        <f>'68.04-PERS.VARSTNICE'!J118+'68.05 - AP+IND+RAT'!J118+'68.06 centralizat'!J118+'68.12 SF.NICOLAE'!J118+'68.15.01-AJ SOC'!J118+'68.15.02-CANTINA'!J118+'68.50.50 rest DAS+CPFA'!J118</f>
        <v>0</v>
      </c>
      <c r="K118" s="500">
        <f>'68.04-PERS.VARSTNICE'!K118+'68.05 - AP+IND+RAT'!K118+'68.06 centralizat'!K118+'68.12 SF.NICOLAE'!K118+'68.15.01-AJ SOC'!K118+'68.15.02-CANTINA'!K118+'68.50.50 rest DAS+CPFA'!K118</f>
        <v>0</v>
      </c>
      <c r="L118" s="779">
        <f>'68.04-PERS.VARSTNICE'!L118+'68.05 - AP+IND+RAT'!L118+'68.06 centralizat'!L118+'68.12 SF.NICOLAE'!L118+'68.15.01-AJ SOC'!L118+'68.15.02-CANTINA'!L118+'68.50.50 rest DAS+CPFA'!L118</f>
        <v>0</v>
      </c>
    </row>
    <row r="119" spans="1:12" s="15" customFormat="1" hidden="1" x14ac:dyDescent="0.2">
      <c r="A119" s="82">
        <v>109</v>
      </c>
      <c r="B119" s="39" t="s">
        <v>115</v>
      </c>
      <c r="C119" s="6" t="s">
        <v>116</v>
      </c>
      <c r="D119" s="387">
        <f>'68.04-PERS.VARSTNICE'!D119+'68.05 - AP+IND+RAT'!D119+'68.06 centralizat'!D119+'68.12 CENTRALIZATOR'!D119+'68.15.01-AJ SOC'!D119+'68.15.02-CANTINA'!D119+'68.50.50 rest DAS+CPFA'!D119</f>
        <v>0</v>
      </c>
      <c r="E119" s="387">
        <f>'68.04-PERS.VARSTNICE'!E119+'68.05 - AP+IND+RAT'!E119+'68.06 centralizat'!E119+'68.12 CENTRALIZATOR'!E119+'68.15.01-AJ SOC'!E119+'68.15.02-CANTINA'!E119+'68.50.50 rest DAS+CPFA'!E119</f>
        <v>0</v>
      </c>
      <c r="F119" s="387">
        <f>'68.04-PERS.VARSTNICE'!F119+'68.05 - AP+IND+RAT'!F119+'68.06 centralizat'!F119+'68.12 CENTRALIZATOR'!F119+'68.15.01-AJ SOC'!F119+'68.15.02-CANTINA'!F119+'68.50.50 rest DAS+CPFA'!F119</f>
        <v>0</v>
      </c>
      <c r="G119" s="387">
        <f>'68.04-PERS.VARSTNICE'!G119+'68.05 - AP+IND+RAT'!G119+'68.06 centralizat'!G119+'68.12 CENTRALIZATOR'!G119+'68.15.01-AJ SOC'!G119+'68.15.02-CANTINA'!G119+'68.50.50 rest DAS+CPFA'!G119</f>
        <v>0</v>
      </c>
      <c r="H119" s="387">
        <f>'68.04-PERS.VARSTNICE'!H119+'68.05 - AP+IND+RAT'!H119+'68.06 centralizat'!H119+'68.12 CENTRALIZATOR'!H119+'68.15.01-AJ SOC'!H119+'68.15.02-CANTINA'!H119+'68.50.50 rest DAS+CPFA'!H119</f>
        <v>0</v>
      </c>
      <c r="I119" s="705">
        <f>'68.04-PERS.VARSTNICE'!I119+'68.05 - AP+IND+RAT'!I119+'68.06 centralizat'!I119+'68.12 CENTRALIZATOR'!I119+'68.15.01-AJ SOC'!I119+'68.15.02-CANTINA'!I119+'68.50.50 rest DAS+CPFA'!I119</f>
        <v>0</v>
      </c>
      <c r="J119" s="778">
        <f>'68.04-PERS.VARSTNICE'!J119+'68.05 - AP+IND+RAT'!J119+'68.06 centralizat'!J119+'68.12 SF.NICOLAE'!J119+'68.15.01-AJ SOC'!J119+'68.15.02-CANTINA'!J119+'68.50.50 rest DAS+CPFA'!J119</f>
        <v>0</v>
      </c>
      <c r="K119" s="500">
        <f>'68.04-PERS.VARSTNICE'!K119+'68.05 - AP+IND+RAT'!K119+'68.06 centralizat'!K119+'68.12 SF.NICOLAE'!K119+'68.15.01-AJ SOC'!K119+'68.15.02-CANTINA'!K119+'68.50.50 rest DAS+CPFA'!K119</f>
        <v>0</v>
      </c>
      <c r="L119" s="779">
        <f>'68.04-PERS.VARSTNICE'!L119+'68.05 - AP+IND+RAT'!L119+'68.06 centralizat'!L119+'68.12 SF.NICOLAE'!L119+'68.15.01-AJ SOC'!L119+'68.15.02-CANTINA'!L119+'68.50.50 rest DAS+CPFA'!L119</f>
        <v>0</v>
      </c>
    </row>
    <row r="120" spans="1:12" s="15" customFormat="1" x14ac:dyDescent="0.2">
      <c r="A120" s="66">
        <v>110</v>
      </c>
      <c r="B120" s="653" t="s">
        <v>272</v>
      </c>
      <c r="C120" s="8" t="s">
        <v>273</v>
      </c>
      <c r="D120" s="387">
        <f>'68.04-PERS.VARSTNICE'!D120+'68.05 - AP+IND+RAT'!D120+'68.06 centralizat'!D120+'68.12 CENTRALIZATOR'!D120+'68.15.01-AJ SOC'!D120+'68.15.02-CANTINA'!D120+'68.50.50 rest DAS+CPFA'!D120</f>
        <v>1302.24</v>
      </c>
      <c r="E120" s="387">
        <f>'68.04-PERS.VARSTNICE'!E120+'68.05 - AP+IND+RAT'!E120+'68.06 centralizat'!E120+'68.12 CENTRALIZATOR'!E120+'68.15.01-AJ SOC'!E120+'68.15.02-CANTINA'!E120+'68.50.50 rest DAS+CPFA'!E120</f>
        <v>1302.24</v>
      </c>
      <c r="F120" s="387">
        <f>'68.04-PERS.VARSTNICE'!F120+'68.05 - AP+IND+RAT'!F120+'68.06 centralizat'!F120+'68.12 CENTRALIZATOR'!F120+'68.15.01-AJ SOC'!F120+'68.15.02-CANTINA'!F120+'68.50.50 rest DAS+CPFA'!F120</f>
        <v>1173.94</v>
      </c>
      <c r="G120" s="387">
        <f>'68.04-PERS.VARSTNICE'!G120+'68.05 - AP+IND+RAT'!G120+'68.06 centralizat'!G120+'68.12 CENTRALIZATOR'!G120+'68.15.01-AJ SOC'!G120+'68.15.02-CANTINA'!G120+'68.50.50 rest DAS+CPFA'!G120</f>
        <v>128.30000000000001</v>
      </c>
      <c r="H120" s="387">
        <f>'68.04-PERS.VARSTNICE'!H120+'68.05 - AP+IND+RAT'!H120+'68.06 centralizat'!H120+'68.12 CENTRALIZATOR'!H120+'68.15.01-AJ SOC'!H120+'68.15.02-CANTINA'!H120+'68.50.50 rest DAS+CPFA'!H120</f>
        <v>0</v>
      </c>
      <c r="I120" s="705">
        <f>'68.04-PERS.VARSTNICE'!I120+'68.05 - AP+IND+RAT'!I120+'68.06 centralizat'!I120+'68.12 CENTRALIZATOR'!I120+'68.15.01-AJ SOC'!I120+'68.15.02-CANTINA'!I120+'68.50.50 rest DAS+CPFA'!I120</f>
        <v>0</v>
      </c>
      <c r="J120" s="1000"/>
      <c r="K120" s="1001"/>
      <c r="L120" s="1002"/>
    </row>
    <row r="121" spans="1:12" s="15" customFormat="1" hidden="1" x14ac:dyDescent="0.2">
      <c r="A121" s="82">
        <v>111</v>
      </c>
      <c r="B121" s="39" t="s">
        <v>274</v>
      </c>
      <c r="C121" s="480" t="s">
        <v>275</v>
      </c>
      <c r="D121" s="386">
        <f>'68.04-PERS.VARSTNICE'!D121+'68.05 - AP+IND+RAT'!D121+'68.06 centralizat'!D121+'68.12 CENTRALIZATOR'!D121+'68.15.01-AJ SOC'!D121+'68.15.02-CANTINA'!D121+'68.50.50 rest DAS+CPFA'!D121</f>
        <v>0</v>
      </c>
      <c r="E121" s="386">
        <f>'68.04-PERS.VARSTNICE'!E121+'68.05 - AP+IND+RAT'!E121+'68.06 centralizat'!E121+'68.12 CENTRALIZATOR'!E121+'68.15.01-AJ SOC'!E121+'68.15.02-CANTINA'!E121+'68.50.50 rest DAS+CPFA'!E121</f>
        <v>0</v>
      </c>
      <c r="F121" s="386">
        <f>'68.04-PERS.VARSTNICE'!F121+'68.05 - AP+IND+RAT'!F121+'68.06 centralizat'!F121+'68.12 CENTRALIZATOR'!F121+'68.15.01-AJ SOC'!F121+'68.15.02-CANTINA'!F121+'68.50.50 rest DAS+CPFA'!F121</f>
        <v>0</v>
      </c>
      <c r="G121" s="386">
        <f>'68.04-PERS.VARSTNICE'!G121+'68.05 - AP+IND+RAT'!G121+'68.06 centralizat'!G121+'68.12 CENTRALIZATOR'!G121+'68.15.01-AJ SOC'!G121+'68.15.02-CANTINA'!G121+'68.50.50 rest DAS+CPFA'!G121</f>
        <v>0</v>
      </c>
      <c r="H121" s="386">
        <f>'68.04-PERS.VARSTNICE'!H121+'68.05 - AP+IND+RAT'!H121+'68.06 centralizat'!H121+'68.12 CENTRALIZATOR'!H121+'68.15.01-AJ SOC'!H121+'68.15.02-CANTINA'!H121+'68.50.50 rest DAS+CPFA'!H121</f>
        <v>0</v>
      </c>
      <c r="I121" s="706">
        <f>'68.04-PERS.VARSTNICE'!I121+'68.05 - AP+IND+RAT'!I121+'68.06 centralizat'!I121+'68.12 CENTRALIZATOR'!I121+'68.15.01-AJ SOC'!I121+'68.15.02-CANTINA'!I121+'68.50.50 rest DAS+CPFA'!I121</f>
        <v>0</v>
      </c>
      <c r="J121" s="1000"/>
      <c r="K121" s="1001"/>
      <c r="L121" s="1002"/>
    </row>
    <row r="122" spans="1:12" s="15" customFormat="1" hidden="1" x14ac:dyDescent="0.2">
      <c r="A122" s="66">
        <v>112</v>
      </c>
      <c r="B122" s="39" t="s">
        <v>276</v>
      </c>
      <c r="C122" s="127" t="s">
        <v>302</v>
      </c>
      <c r="D122" s="386">
        <f>'68.04-PERS.VARSTNICE'!D122+'68.05 - AP+IND+RAT'!D122+'68.06 centralizat'!D122+'68.12 CENTRALIZATOR'!D122+'68.15.01-AJ SOC'!D122+'68.15.02-CANTINA'!D122+'68.50.50 rest DAS+CPFA'!D122</f>
        <v>0</v>
      </c>
      <c r="E122" s="386">
        <f>'68.04-PERS.VARSTNICE'!E122+'68.05 - AP+IND+RAT'!E122+'68.06 centralizat'!E122+'68.12 CENTRALIZATOR'!E122+'68.15.01-AJ SOC'!E122+'68.15.02-CANTINA'!E122+'68.50.50 rest DAS+CPFA'!E122</f>
        <v>0</v>
      </c>
      <c r="F122" s="386">
        <f>'68.04-PERS.VARSTNICE'!F122+'68.05 - AP+IND+RAT'!F122+'68.06 centralizat'!F122+'68.12 CENTRALIZATOR'!F122+'68.15.01-AJ SOC'!F122+'68.15.02-CANTINA'!F122+'68.50.50 rest DAS+CPFA'!F122</f>
        <v>0</v>
      </c>
      <c r="G122" s="386">
        <f>'68.04-PERS.VARSTNICE'!G122+'68.05 - AP+IND+RAT'!G122+'68.06 centralizat'!G122+'68.12 CENTRALIZATOR'!G122+'68.15.01-AJ SOC'!G122+'68.15.02-CANTINA'!G122+'68.50.50 rest DAS+CPFA'!G122</f>
        <v>0</v>
      </c>
      <c r="H122" s="386">
        <f>'68.04-PERS.VARSTNICE'!H122+'68.05 - AP+IND+RAT'!H122+'68.06 centralizat'!H122+'68.12 CENTRALIZATOR'!H122+'68.15.01-AJ SOC'!H122+'68.15.02-CANTINA'!H122+'68.50.50 rest DAS+CPFA'!H122</f>
        <v>0</v>
      </c>
      <c r="I122" s="706">
        <f>'68.04-PERS.VARSTNICE'!I122+'68.05 - AP+IND+RAT'!I122+'68.06 centralizat'!I122+'68.12 CENTRALIZATOR'!I122+'68.15.01-AJ SOC'!I122+'68.15.02-CANTINA'!I122+'68.50.50 rest DAS+CPFA'!I122</f>
        <v>0</v>
      </c>
      <c r="J122" s="1000"/>
      <c r="K122" s="1001"/>
      <c r="L122" s="1002"/>
    </row>
    <row r="123" spans="1:12" s="15" customFormat="1" x14ac:dyDescent="0.2">
      <c r="A123" s="82">
        <v>113</v>
      </c>
      <c r="B123" s="653" t="s">
        <v>311</v>
      </c>
      <c r="C123" s="480" t="s">
        <v>304</v>
      </c>
      <c r="D123" s="387">
        <f>'68.04-PERS.VARSTNICE'!D123+'68.05 - AP+IND+RAT'!D123+'68.06 centralizat'!D123+'68.12 CENTRALIZATOR'!D123+'68.15.01-AJ SOC'!D123+'68.15.02-CANTINA'!D123+'68.50.50 rest DAS+CPFA'!D123</f>
        <v>1302.24</v>
      </c>
      <c r="E123" s="387">
        <f>'68.04-PERS.VARSTNICE'!E123+'68.05 - AP+IND+RAT'!E123+'68.06 centralizat'!E123+'68.12 CENTRALIZATOR'!E123+'68.15.01-AJ SOC'!E123+'68.15.02-CANTINA'!E123+'68.50.50 rest DAS+CPFA'!E123</f>
        <v>1302.24</v>
      </c>
      <c r="F123" s="387">
        <f>'68.04-PERS.VARSTNICE'!F123+'68.05 - AP+IND+RAT'!F123+'68.06 centralizat'!F123+'68.12 CENTRALIZATOR'!F123+'68.15.01-AJ SOC'!F123+'68.15.02-CANTINA'!F123+'68.50.50 rest DAS+CPFA'!F123</f>
        <v>1173.94</v>
      </c>
      <c r="G123" s="387">
        <f>'68.04-PERS.VARSTNICE'!G123+'68.05 - AP+IND+RAT'!G123+'68.06 centralizat'!G123+'68.12 CENTRALIZATOR'!G123+'68.15.01-AJ SOC'!G123+'68.15.02-CANTINA'!G123+'68.50.50 rest DAS+CPFA'!G123</f>
        <v>128.30000000000001</v>
      </c>
      <c r="H123" s="387">
        <f>'68.04-PERS.VARSTNICE'!H123+'68.05 - AP+IND+RAT'!H123+'68.06 centralizat'!H123+'68.12 CENTRALIZATOR'!H123+'68.15.01-AJ SOC'!H123+'68.15.02-CANTINA'!H123+'68.50.50 rest DAS+CPFA'!H123</f>
        <v>0</v>
      </c>
      <c r="I123" s="705">
        <f>'68.04-PERS.VARSTNICE'!I123+'68.05 - AP+IND+RAT'!I123+'68.06 centralizat'!I123+'68.12 CENTRALIZATOR'!I123+'68.15.01-AJ SOC'!I123+'68.15.02-CANTINA'!I123+'68.50.50 rest DAS+CPFA'!I123</f>
        <v>0</v>
      </c>
      <c r="J123" s="1000"/>
      <c r="K123" s="1001"/>
      <c r="L123" s="1002"/>
    </row>
    <row r="124" spans="1:12" s="15" customFormat="1" x14ac:dyDescent="0.2">
      <c r="A124" s="66">
        <v>114</v>
      </c>
      <c r="B124" s="39" t="s">
        <v>305</v>
      </c>
      <c r="C124" s="127" t="s">
        <v>300</v>
      </c>
      <c r="D124" s="386">
        <f>'68.04-PERS.VARSTNICE'!D124+'68.05 - AP+IND+RAT'!D124+'68.06 centralizat'!D124+'68.12 CENTRALIZATOR'!D124+'68.15.01-AJ SOC'!D124+'68.15.02-CANTINA'!D124+'68.50.50 rest DAS+CPFA'!D124</f>
        <v>195.34</v>
      </c>
      <c r="E124" s="386">
        <f>'68.04-PERS.VARSTNICE'!E124+'68.05 - AP+IND+RAT'!E124+'68.06 centralizat'!E124+'68.12 CENTRALIZATOR'!E124+'68.15.01-AJ SOC'!E124+'68.15.02-CANTINA'!E124+'68.50.50 rest DAS+CPFA'!E124</f>
        <v>195.34</v>
      </c>
      <c r="F124" s="386">
        <f>'68.04-PERS.VARSTNICE'!F124+'68.05 - AP+IND+RAT'!F124+'68.06 centralizat'!F124+'68.12 CENTRALIZATOR'!F124+'68.15.01-AJ SOC'!F124+'68.15.02-CANTINA'!F124+'68.50.50 rest DAS+CPFA'!F124</f>
        <v>176.09</v>
      </c>
      <c r="G124" s="386">
        <f>'68.04-PERS.VARSTNICE'!G124+'68.05 - AP+IND+RAT'!G124+'68.06 centralizat'!G124+'68.12 CENTRALIZATOR'!G124+'68.15.01-AJ SOC'!G124+'68.15.02-CANTINA'!G124+'68.50.50 rest DAS+CPFA'!G124</f>
        <v>19.25</v>
      </c>
      <c r="H124" s="386">
        <f>'68.04-PERS.VARSTNICE'!H124+'68.05 - AP+IND+RAT'!H124+'68.06 centralizat'!H124+'68.12 CENTRALIZATOR'!H124+'68.15.01-AJ SOC'!H124+'68.15.02-CANTINA'!H124+'68.50.50 rest DAS+CPFA'!H124</f>
        <v>0</v>
      </c>
      <c r="I124" s="706">
        <f>'68.04-PERS.VARSTNICE'!I124+'68.05 - AP+IND+RAT'!I124+'68.06 centralizat'!I124+'68.12 CENTRALIZATOR'!I124+'68.15.01-AJ SOC'!I124+'68.15.02-CANTINA'!I124+'68.50.50 rest DAS+CPFA'!I124</f>
        <v>0</v>
      </c>
      <c r="J124" s="1000"/>
      <c r="K124" s="1001"/>
      <c r="L124" s="1002"/>
    </row>
    <row r="125" spans="1:12" s="15" customFormat="1" x14ac:dyDescent="0.2">
      <c r="A125" s="82">
        <v>115</v>
      </c>
      <c r="B125" s="39" t="s">
        <v>276</v>
      </c>
      <c r="C125" s="127" t="s">
        <v>299</v>
      </c>
      <c r="D125" s="386">
        <f>'68.04-PERS.VARSTNICE'!D125+'68.05 - AP+IND+RAT'!D125+'68.06 centralizat'!D125+'68.12 CENTRALIZATOR'!D125+'68.15.01-AJ SOC'!D125+'68.15.02-CANTINA'!D125+'68.50.50 rest DAS+CPFA'!D125</f>
        <v>1106.9000000000001</v>
      </c>
      <c r="E125" s="386">
        <f>'68.04-PERS.VARSTNICE'!E125+'68.05 - AP+IND+RAT'!E125+'68.06 centralizat'!E125+'68.12 CENTRALIZATOR'!E125+'68.15.01-AJ SOC'!E125+'68.15.02-CANTINA'!E125+'68.50.50 rest DAS+CPFA'!E125</f>
        <v>1106.9000000000001</v>
      </c>
      <c r="F125" s="386">
        <f>'68.04-PERS.VARSTNICE'!F125+'68.05 - AP+IND+RAT'!F125+'68.06 centralizat'!F125+'68.12 CENTRALIZATOR'!F125+'68.15.01-AJ SOC'!F125+'68.15.02-CANTINA'!F125+'68.50.50 rest DAS+CPFA'!F125</f>
        <v>997.85</v>
      </c>
      <c r="G125" s="386">
        <f>'68.04-PERS.VARSTNICE'!G125+'68.05 - AP+IND+RAT'!G125+'68.06 centralizat'!G125+'68.12 CENTRALIZATOR'!G125+'68.15.01-AJ SOC'!G125+'68.15.02-CANTINA'!G125+'68.50.50 rest DAS+CPFA'!G125</f>
        <v>109.05</v>
      </c>
      <c r="H125" s="386">
        <f>'68.04-PERS.VARSTNICE'!H125+'68.05 - AP+IND+RAT'!H125+'68.06 centralizat'!H125+'68.12 CENTRALIZATOR'!H125+'68.15.01-AJ SOC'!H125+'68.15.02-CANTINA'!H125+'68.50.50 rest DAS+CPFA'!H125</f>
        <v>0</v>
      </c>
      <c r="I125" s="706">
        <f>'68.04-PERS.VARSTNICE'!I125+'68.05 - AP+IND+RAT'!I125+'68.06 centralizat'!I125+'68.12 CENTRALIZATOR'!I125+'68.15.01-AJ SOC'!I125+'68.15.02-CANTINA'!I125+'68.50.50 rest DAS+CPFA'!I125</f>
        <v>0</v>
      </c>
      <c r="J125" s="1000"/>
      <c r="K125" s="1001"/>
      <c r="L125" s="1002"/>
    </row>
    <row r="126" spans="1:12" s="15" customFormat="1" ht="26.45" customHeight="1" x14ac:dyDescent="0.2">
      <c r="A126" s="66">
        <v>116</v>
      </c>
      <c r="B126" s="879" t="s">
        <v>359</v>
      </c>
      <c r="C126" s="480" t="s">
        <v>361</v>
      </c>
      <c r="D126" s="387">
        <f>'68.04-PERS.VARSTNICE'!D126+'68.05 - AP+IND+RAT'!D126+'68.06 centralizat'!D126+'68.12 CENTRALIZATOR'!D126+'68.15.01-AJ SOC'!D126+'68.15.02-CANTINA'!D126+'68.50.50 rest DAS+CPFA'!D126</f>
        <v>361.76</v>
      </c>
      <c r="E126" s="387">
        <f>'68.04-PERS.VARSTNICE'!E126+'68.05 - AP+IND+RAT'!E126+'68.06 centralizat'!E126+'68.12 CENTRALIZATOR'!E126+'68.15.01-AJ SOC'!E126+'68.15.02-CANTINA'!E126+'68.50.50 rest DAS+CPFA'!E126</f>
        <v>249</v>
      </c>
      <c r="F126" s="387">
        <f>'68.04-PERS.VARSTNICE'!F126+'68.05 - AP+IND+RAT'!F126+'68.06 centralizat'!F126+'68.12 CENTRALIZATOR'!F126+'68.15.01-AJ SOC'!F126+'68.15.02-CANTINA'!F126+'68.50.50 rest DAS+CPFA'!F126</f>
        <v>0</v>
      </c>
      <c r="G126" s="387">
        <f>'68.04-PERS.VARSTNICE'!G126+'68.05 - AP+IND+RAT'!G126+'68.06 centralizat'!G126+'68.12 CENTRALIZATOR'!G126+'68.15.01-AJ SOC'!G126+'68.15.02-CANTINA'!G126+'68.50.50 rest DAS+CPFA'!G126</f>
        <v>0</v>
      </c>
      <c r="H126" s="387">
        <f>'68.04-PERS.VARSTNICE'!H126+'68.05 - AP+IND+RAT'!H126+'68.06 centralizat'!H126+'68.12 CENTRALIZATOR'!H126+'68.15.01-AJ SOC'!H126+'68.15.02-CANTINA'!H126+'68.50.50 rest DAS+CPFA'!H126</f>
        <v>249</v>
      </c>
      <c r="I126" s="705">
        <f>'68.04-PERS.VARSTNICE'!I126+'68.05 - AP+IND+RAT'!I126+'68.06 centralizat'!I126+'68.12 CENTRALIZATOR'!I126+'68.15.01-AJ SOC'!I126+'68.15.02-CANTINA'!I126+'68.50.50 rest DAS+CPFA'!I126</f>
        <v>0</v>
      </c>
      <c r="J126" s="1000">
        <f>'68.04-PERS.VARSTNICE'!J126+'68.05 - AP+IND+RAT'!J126+'68.06 centralizat'!J126+'68.12 SF.NICOLAE'!J126+'68.15.01-AJ SOC'!J126+'68.15.02-CANTINA'!J126+'68.50.50 rest DAS+CPFA'!J126</f>
        <v>112.76</v>
      </c>
      <c r="K126" s="1001">
        <f>'68.04-PERS.VARSTNICE'!K126+'68.05 - AP+IND+RAT'!K126+'68.06 centralizat'!K126+'68.12 SF.NICOLAE'!K126+'68.15.01-AJ SOC'!K126+'68.15.02-CANTINA'!K126+'68.50.50 rest DAS+CPFA'!K126</f>
        <v>0</v>
      </c>
      <c r="L126" s="1002">
        <f>'68.04-PERS.VARSTNICE'!L126+'68.05 - AP+IND+RAT'!L126+'68.06 centralizat'!L126+'68.12 SF.NICOLAE'!L126+'68.15.01-AJ SOC'!L126+'68.15.02-CANTINA'!L126+'68.50.50 rest DAS+CPFA'!L126</f>
        <v>0</v>
      </c>
    </row>
    <row r="127" spans="1:12" s="15" customFormat="1" x14ac:dyDescent="0.2">
      <c r="A127" s="114">
        <v>117</v>
      </c>
      <c r="B127" s="963" t="s">
        <v>360</v>
      </c>
      <c r="C127" s="962" t="s">
        <v>364</v>
      </c>
      <c r="D127" s="386">
        <f>'68.04-PERS.VARSTNICE'!D127+'68.05 - AP+IND+RAT'!D127+'68.06 centralizat'!D127+'68.12 CENTRALIZATOR'!D127+'68.15.01-AJ SOC'!D127+'68.15.02-CANTINA'!D127+'68.50.50 rest DAS+CPFA'!D127</f>
        <v>304</v>
      </c>
      <c r="E127" s="386">
        <f>'68.04-PERS.VARSTNICE'!E127+'68.05 - AP+IND+RAT'!E127+'68.06 centralizat'!E127+'68.12 CENTRALIZATOR'!E127+'68.15.01-AJ SOC'!E127+'68.15.02-CANTINA'!E127+'68.50.50 rest DAS+CPFA'!E127</f>
        <v>209</v>
      </c>
      <c r="F127" s="386">
        <f>'68.04-PERS.VARSTNICE'!F127+'68.05 - AP+IND+RAT'!F127+'68.06 centralizat'!F127+'68.12 CENTRALIZATOR'!F127+'68.15.01-AJ SOC'!F127+'68.15.02-CANTINA'!F127+'68.50.50 rest DAS+CPFA'!F127</f>
        <v>0</v>
      </c>
      <c r="G127" s="386">
        <f>'68.04-PERS.VARSTNICE'!G127+'68.05 - AP+IND+RAT'!G127+'68.06 centralizat'!G127+'68.12 CENTRALIZATOR'!G127+'68.15.01-AJ SOC'!G127+'68.15.02-CANTINA'!G127+'68.50.50 rest DAS+CPFA'!G127</f>
        <v>0</v>
      </c>
      <c r="H127" s="386">
        <f>'68.04-PERS.VARSTNICE'!H127+'68.05 - AP+IND+RAT'!H127+'68.06 centralizat'!H127+'68.12 CENTRALIZATOR'!H127+'68.15.01-AJ SOC'!H127+'68.15.02-CANTINA'!H127+'68.50.50 rest DAS+CPFA'!H127</f>
        <v>209</v>
      </c>
      <c r="I127" s="706">
        <f>'68.04-PERS.VARSTNICE'!I127+'68.05 - AP+IND+RAT'!I127+'68.06 centralizat'!I127+'68.12 CENTRALIZATOR'!I127+'68.15.01-AJ SOC'!I127+'68.15.02-CANTINA'!I127+'68.50.50 rest DAS+CPFA'!I127</f>
        <v>0</v>
      </c>
      <c r="J127" s="98"/>
      <c r="K127" s="46"/>
      <c r="L127" s="99"/>
    </row>
    <row r="128" spans="1:12" s="15" customFormat="1" hidden="1" x14ac:dyDescent="0.2">
      <c r="A128" s="66">
        <v>118</v>
      </c>
      <c r="B128" s="964" t="s">
        <v>362</v>
      </c>
      <c r="C128" s="962" t="s">
        <v>365</v>
      </c>
      <c r="D128" s="386">
        <f>'68.04-PERS.VARSTNICE'!D128+'68.05 - AP+IND+RAT'!D128+'68.06 centralizat'!D128+'68.12 CENTRALIZATOR'!D128+'68.15.01-AJ SOC'!D128+'68.15.02-CANTINA'!D128+'68.50.50 rest DAS+CPFA'!D128</f>
        <v>0</v>
      </c>
      <c r="E128" s="386">
        <f>'68.04-PERS.VARSTNICE'!E128+'68.05 - AP+IND+RAT'!E128+'68.06 centralizat'!E128+'68.12 CENTRALIZATOR'!E128+'68.15.01-AJ SOC'!E128+'68.15.02-CANTINA'!E128+'68.50.50 rest DAS+CPFA'!E128</f>
        <v>0</v>
      </c>
      <c r="F128" s="386">
        <f>'68.04-PERS.VARSTNICE'!F128+'68.05 - AP+IND+RAT'!F128+'68.06 centralizat'!F128+'68.12 CENTRALIZATOR'!F128+'68.15.01-AJ SOC'!F128+'68.15.02-CANTINA'!F128+'68.50.50 rest DAS+CPFA'!F128</f>
        <v>0</v>
      </c>
      <c r="G128" s="386">
        <f>'68.04-PERS.VARSTNICE'!G128+'68.05 - AP+IND+RAT'!G128+'68.06 centralizat'!G128+'68.12 CENTRALIZATOR'!G128+'68.15.01-AJ SOC'!G128+'68.15.02-CANTINA'!G128+'68.50.50 rest DAS+CPFA'!G128</f>
        <v>0</v>
      </c>
      <c r="H128" s="386">
        <f>'68.04-PERS.VARSTNICE'!H128+'68.05 - AP+IND+RAT'!H128+'68.06 centralizat'!H128+'68.12 CENTRALIZATOR'!H128+'68.15.01-AJ SOC'!H128+'68.15.02-CANTINA'!H128+'68.50.50 rest DAS+CPFA'!H128</f>
        <v>0</v>
      </c>
      <c r="I128" s="706">
        <f>'68.04-PERS.VARSTNICE'!I128+'68.05 - AP+IND+RAT'!I128+'68.06 centralizat'!I128+'68.12 CENTRALIZATOR'!I128+'68.15.01-AJ SOC'!I128+'68.15.02-CANTINA'!I128+'68.50.50 rest DAS+CPFA'!I128</f>
        <v>0</v>
      </c>
      <c r="J128" s="98"/>
      <c r="K128" s="46"/>
      <c r="L128" s="99"/>
    </row>
    <row r="129" spans="1:14" s="15" customFormat="1" x14ac:dyDescent="0.2">
      <c r="A129" s="114">
        <v>119</v>
      </c>
      <c r="B129" s="963" t="s">
        <v>363</v>
      </c>
      <c r="C129" s="962" t="s">
        <v>366</v>
      </c>
      <c r="D129" s="386">
        <f>'68.04-PERS.VARSTNICE'!D129+'68.05 - AP+IND+RAT'!D129+'68.06 centralizat'!D129+'68.12 CENTRALIZATOR'!D129+'68.15.01-AJ SOC'!D129+'68.15.02-CANTINA'!D129+'68.50.50 rest DAS+CPFA'!D129</f>
        <v>57.76</v>
      </c>
      <c r="E129" s="386">
        <f>'68.04-PERS.VARSTNICE'!E129+'68.05 - AP+IND+RAT'!E129+'68.06 centralizat'!E129+'68.12 CENTRALIZATOR'!E129+'68.15.01-AJ SOC'!E129+'68.15.02-CANTINA'!E129+'68.50.50 rest DAS+CPFA'!E129</f>
        <v>40</v>
      </c>
      <c r="F129" s="386">
        <f>'68.04-PERS.VARSTNICE'!F129+'68.05 - AP+IND+RAT'!F129+'68.06 centralizat'!F129+'68.12 CENTRALIZATOR'!F129+'68.15.01-AJ SOC'!F129+'68.15.02-CANTINA'!F129+'68.50.50 rest DAS+CPFA'!F129</f>
        <v>0</v>
      </c>
      <c r="G129" s="386">
        <f>'68.04-PERS.VARSTNICE'!G129+'68.05 - AP+IND+RAT'!G129+'68.06 centralizat'!G129+'68.12 CENTRALIZATOR'!G129+'68.15.01-AJ SOC'!G129+'68.15.02-CANTINA'!G129+'68.50.50 rest DAS+CPFA'!G129</f>
        <v>0</v>
      </c>
      <c r="H129" s="386">
        <f>'68.04-PERS.VARSTNICE'!H129+'68.05 - AP+IND+RAT'!H129+'68.06 centralizat'!H129+'68.12 CENTRALIZATOR'!H129+'68.15.01-AJ SOC'!H129+'68.15.02-CANTINA'!H129+'68.50.50 rest DAS+CPFA'!H129</f>
        <v>40</v>
      </c>
      <c r="I129" s="706">
        <f>'68.04-PERS.VARSTNICE'!I129+'68.05 - AP+IND+RAT'!I129+'68.06 centralizat'!I129+'68.12 CENTRALIZATOR'!I129+'68.15.01-AJ SOC'!I129+'68.15.02-CANTINA'!I129+'68.50.50 rest DAS+CPFA'!I129</f>
        <v>0</v>
      </c>
      <c r="J129" s="98"/>
      <c r="K129" s="46"/>
      <c r="L129" s="99"/>
    </row>
    <row r="130" spans="1:14" s="3" customFormat="1" x14ac:dyDescent="0.2">
      <c r="A130" s="66">
        <v>116</v>
      </c>
      <c r="B130" s="886" t="s">
        <v>117</v>
      </c>
      <c r="C130" s="8" t="s">
        <v>118</v>
      </c>
      <c r="D130" s="387">
        <f>'68.04-PERS.VARSTNICE'!D130+'68.05 - AP+IND+RAT'!D130+'68.06 centralizat'!D130+'68.12 CENTRALIZATOR'!D130+'68.15.01-AJ SOC'!D130+'68.15.02-CANTINA'!D130+'68.50.50 rest DAS+CPFA'!D130</f>
        <v>20910.39</v>
      </c>
      <c r="E130" s="387">
        <f>'68.04-PERS.VARSTNICE'!E130+'68.05 - AP+IND+RAT'!E130+'68.06 centralizat'!E130+'68.12 CENTRALIZATOR'!E130+'68.15.01-AJ SOC'!E130+'68.15.02-CANTINA'!E130+'68.50.50 rest DAS+CPFA'!E130</f>
        <v>3663.39</v>
      </c>
      <c r="F130" s="387">
        <f>'68.04-PERS.VARSTNICE'!F130+'68.05 - AP+IND+RAT'!F130+'68.06 centralizat'!F130+'68.12 CENTRALIZATOR'!F130+'68.15.01-AJ SOC'!F130+'68.15.02-CANTINA'!F130+'68.50.50 rest DAS+CPFA'!F130</f>
        <v>2037.39</v>
      </c>
      <c r="G130" s="387">
        <f>'68.04-PERS.VARSTNICE'!G130+'68.05 - AP+IND+RAT'!G130+'68.06 centralizat'!G130+'68.12 CENTRALIZATOR'!G130+'68.15.01-AJ SOC'!G130+'68.15.02-CANTINA'!G130+'68.50.50 rest DAS+CPFA'!G130</f>
        <v>1016</v>
      </c>
      <c r="H130" s="387">
        <f>'68.04-PERS.VARSTNICE'!H130+'68.05 - AP+IND+RAT'!H130+'68.06 centralizat'!H130+'68.12 CENTRALIZATOR'!H130+'68.15.01-AJ SOC'!H130+'68.15.02-CANTINA'!H130+'68.50.50 rest DAS+CPFA'!H130</f>
        <v>580</v>
      </c>
      <c r="I130" s="705">
        <f>'68.04-PERS.VARSTNICE'!I130+'68.05 - AP+IND+RAT'!I130+'68.06 centralizat'!I130+'68.12 CENTRALIZATOR'!I130+'68.15.01-AJ SOC'!I130+'68.15.02-CANTINA'!I130+'68.50.50 rest DAS+CPFA'!I130</f>
        <v>30</v>
      </c>
      <c r="J130" s="780">
        <f>'68.04-PERS.VARSTNICE'!J130+'68.05 - AP+IND+RAT'!J130+'68.06 centralizat'!J130+'68.12 CENTRALIZATOR'!J130+'68.15.01-AJ SOC'!J130+'68.15.02-CANTINA'!J130+'68.50.50 rest DAS+CPFA'!J130</f>
        <v>10621</v>
      </c>
      <c r="K130" s="781">
        <f>'68.04-PERS.VARSTNICE'!K130+'68.05 - AP+IND+RAT'!K130+'68.06 centralizat'!K130+'68.12 CENTRALIZATOR'!K130+'68.15.01-AJ SOC'!K130+'68.15.02-CANTINA'!K130+'68.50.50 rest DAS+CPFA'!K130</f>
        <v>6626</v>
      </c>
      <c r="L130" s="782">
        <f>'68.04-PERS.VARSTNICE'!L130+'68.05 - AP+IND+RAT'!L130+'68.06 centralizat'!L130+'68.12 CENTRALIZATOR'!L130+'68.15.01-AJ SOC'!L130+'68.15.02-CANTINA'!L130+'68.50.50 rest DAS+CPFA'!L130</f>
        <v>0</v>
      </c>
    </row>
    <row r="131" spans="1:14" s="3" customFormat="1" x14ac:dyDescent="0.2">
      <c r="A131" s="82">
        <v>117</v>
      </c>
      <c r="B131" s="30" t="s">
        <v>368</v>
      </c>
      <c r="C131" s="4">
        <v>71</v>
      </c>
      <c r="D131" s="387">
        <f>'68.04-PERS.VARSTNICE'!D131+'68.05 - AP+IND+RAT'!D131+'68.06 centralizat'!D131+'68.12 CENTRALIZATOR'!D131+'68.15.01-AJ SOC'!D131+'68.15.02-CANTINA'!D131+'68.50.50 rest DAS+CPFA'!D131</f>
        <v>20910.39</v>
      </c>
      <c r="E131" s="387">
        <f>'68.04-PERS.VARSTNICE'!E131+'68.05 - AP+IND+RAT'!E131+'68.06 centralizat'!E131+'68.12 CENTRALIZATOR'!E131+'68.15.01-AJ SOC'!E131+'68.15.02-CANTINA'!E131+'68.50.50 rest DAS+CPFA'!E131</f>
        <v>3663.39</v>
      </c>
      <c r="F131" s="387">
        <f>'68.04-PERS.VARSTNICE'!F131+'68.05 - AP+IND+RAT'!F131+'68.06 centralizat'!F131+'68.12 CENTRALIZATOR'!F131+'68.15.01-AJ SOC'!F131+'68.15.02-CANTINA'!F131+'68.50.50 rest DAS+CPFA'!F131</f>
        <v>2037.39</v>
      </c>
      <c r="G131" s="387">
        <f>'68.04-PERS.VARSTNICE'!G131+'68.05 - AP+IND+RAT'!G131+'68.06 centralizat'!G131+'68.12 CENTRALIZATOR'!G131+'68.15.01-AJ SOC'!G131+'68.15.02-CANTINA'!G131+'68.50.50 rest DAS+CPFA'!G131</f>
        <v>1016</v>
      </c>
      <c r="H131" s="387">
        <f>'68.04-PERS.VARSTNICE'!H131+'68.05 - AP+IND+RAT'!H131+'68.06 centralizat'!H131+'68.12 CENTRALIZATOR'!H131+'68.15.01-AJ SOC'!H131+'68.15.02-CANTINA'!H131+'68.50.50 rest DAS+CPFA'!H131</f>
        <v>580</v>
      </c>
      <c r="I131" s="705">
        <f>'68.04-PERS.VARSTNICE'!I131+'68.05 - AP+IND+RAT'!I131+'68.06 centralizat'!I131+'68.12 CENTRALIZATOR'!I131+'68.15.01-AJ SOC'!I131+'68.15.02-CANTINA'!I131+'68.50.50 rest DAS+CPFA'!I131</f>
        <v>30</v>
      </c>
      <c r="J131" s="780">
        <f>'68.04-PERS.VARSTNICE'!J131+'68.05 - AP+IND+RAT'!J131+'68.06 centralizat'!J131+'68.12 CENTRALIZATOR'!J131+'68.15.01-AJ SOC'!J131+'68.15.02-CANTINA'!J131+'68.50.50 rest DAS+CPFA'!J131</f>
        <v>10621</v>
      </c>
      <c r="K131" s="781">
        <f>'68.04-PERS.VARSTNICE'!K131+'68.05 - AP+IND+RAT'!K131+'68.06 centralizat'!K131+'68.12 CENTRALIZATOR'!K131+'68.15.01-AJ SOC'!K131+'68.15.02-CANTINA'!K131+'68.50.50 rest DAS+CPFA'!K131</f>
        <v>6626</v>
      </c>
      <c r="L131" s="782">
        <f>'68.04-PERS.VARSTNICE'!L131+'68.05 - AP+IND+RAT'!L131+'68.06 centralizat'!L131+'68.12 CENTRALIZATOR'!L131+'68.15.01-AJ SOC'!L131+'68.15.02-CANTINA'!L131+'68.50.50 rest DAS+CPFA'!L131</f>
        <v>0</v>
      </c>
    </row>
    <row r="132" spans="1:14" s="3" customFormat="1" x14ac:dyDescent="0.2">
      <c r="A132" s="66">
        <v>118</v>
      </c>
      <c r="B132" s="30" t="s">
        <v>120</v>
      </c>
      <c r="C132" s="4" t="s">
        <v>121</v>
      </c>
      <c r="D132" s="387">
        <f>'68.04-PERS.VARSTNICE'!D132+'68.05 - AP+IND+RAT'!D132+'68.06 centralizat'!D132+'68.12 CENTRALIZATOR'!D132+'68.15.01-AJ SOC'!D132+'68.15.02-CANTINA'!D132+'68.50.50 rest DAS+CPFA'!D132</f>
        <v>20910.39</v>
      </c>
      <c r="E132" s="387">
        <f>'68.04-PERS.VARSTNICE'!E132+'68.05 - AP+IND+RAT'!E132+'68.06 centralizat'!E132+'68.12 CENTRALIZATOR'!E132+'68.15.01-AJ SOC'!E132+'68.15.02-CANTINA'!E132+'68.50.50 rest DAS+CPFA'!E132</f>
        <v>3663.39</v>
      </c>
      <c r="F132" s="387">
        <f>'68.04-PERS.VARSTNICE'!F132+'68.05 - AP+IND+RAT'!F132+'68.06 centralizat'!F132+'68.12 CENTRALIZATOR'!F132+'68.15.01-AJ SOC'!F132+'68.15.02-CANTINA'!F132+'68.50.50 rest DAS+CPFA'!F132</f>
        <v>2037.39</v>
      </c>
      <c r="G132" s="387">
        <f>'68.04-PERS.VARSTNICE'!G132+'68.05 - AP+IND+RAT'!G132+'68.06 centralizat'!G132+'68.12 CENTRALIZATOR'!G132+'68.15.01-AJ SOC'!G132+'68.15.02-CANTINA'!G132+'68.50.50 rest DAS+CPFA'!G132</f>
        <v>1016</v>
      </c>
      <c r="H132" s="387">
        <f>'68.04-PERS.VARSTNICE'!H132+'68.05 - AP+IND+RAT'!H132+'68.06 centralizat'!H132+'68.12 CENTRALIZATOR'!H132+'68.15.01-AJ SOC'!H132+'68.15.02-CANTINA'!H132+'68.50.50 rest DAS+CPFA'!H132</f>
        <v>580</v>
      </c>
      <c r="I132" s="705">
        <f>'68.04-PERS.VARSTNICE'!I132+'68.05 - AP+IND+RAT'!I132+'68.06 centralizat'!I132+'68.12 CENTRALIZATOR'!I132+'68.15.01-AJ SOC'!I132+'68.15.02-CANTINA'!I132+'68.50.50 rest DAS+CPFA'!I132</f>
        <v>30</v>
      </c>
      <c r="J132" s="780">
        <f>'68.04-PERS.VARSTNICE'!J132+'68.05 - AP+IND+RAT'!J132+'68.06 centralizat'!J132+'68.12 CENTRALIZATOR'!J132+'68.15.01-AJ SOC'!J132+'68.15.02-CANTINA'!J132+'68.50.50 rest DAS+CPFA'!J132</f>
        <v>10621</v>
      </c>
      <c r="K132" s="781">
        <f>'68.04-PERS.VARSTNICE'!K132+'68.05 - AP+IND+RAT'!K132+'68.06 centralizat'!K132+'68.12 CENTRALIZATOR'!K132+'68.15.01-AJ SOC'!K132+'68.15.02-CANTINA'!K132+'68.50.50 rest DAS+CPFA'!K132</f>
        <v>6626</v>
      </c>
      <c r="L132" s="782">
        <f>'68.04-PERS.VARSTNICE'!L132+'68.05 - AP+IND+RAT'!L132+'68.06 centralizat'!L132+'68.12 CENTRALIZATOR'!L132+'68.15.01-AJ SOC'!L132+'68.15.02-CANTINA'!L132+'68.50.50 rest DAS+CPFA'!L132</f>
        <v>0</v>
      </c>
    </row>
    <row r="133" spans="1:14" s="3" customFormat="1" x14ac:dyDescent="0.2">
      <c r="A133" s="82">
        <v>119</v>
      </c>
      <c r="B133" s="32" t="s">
        <v>122</v>
      </c>
      <c r="C133" s="9" t="s">
        <v>123</v>
      </c>
      <c r="D133" s="357">
        <f>'68.04-PERS.VARSTNICE'!D133+'68.05 - AP+IND+RAT'!D133+'68.06 centralizat'!D133+'68.12 CENTRALIZATOR'!D133+'68.15.01-AJ SOC'!D133+'68.15.02-CANTINA'!D133+'68.50.50 rest DAS+CPFA'!D133</f>
        <v>19967</v>
      </c>
      <c r="E133" s="386">
        <f>'68.04-PERS.VARSTNICE'!E133+'68.05 - AP+IND+RAT'!E133+'68.06 centralizat'!E133+'68.12 CENTRALIZATOR'!E133+'68.15.01-AJ SOC'!E133+'68.15.02-CANTINA'!E133+'68.50.50 rest DAS+CPFA'!E133</f>
        <v>2720</v>
      </c>
      <c r="F133" s="386">
        <f>'68.04-PERS.VARSTNICE'!F133+'68.05 - AP+IND+RAT'!F133+'68.06 centralizat'!F133+'68.12 CENTRALIZATOR'!F133+'68.15.01-AJ SOC'!F133+'68.15.02-CANTINA'!F133+'68.50.50 rest DAS+CPFA'!F133</f>
        <v>1407</v>
      </c>
      <c r="G133" s="386">
        <f>'68.04-PERS.VARSTNICE'!G133+'68.05 - AP+IND+RAT'!G133+'68.06 centralizat'!G133+'68.12 CENTRALIZATOR'!G133+'68.15.01-AJ SOC'!G133+'68.15.02-CANTINA'!G133+'68.50.50 rest DAS+CPFA'!G133</f>
        <v>733</v>
      </c>
      <c r="H133" s="386">
        <f>'68.04-PERS.VARSTNICE'!H133+'68.05 - AP+IND+RAT'!H133+'68.06 centralizat'!H133+'68.12 CENTRALIZATOR'!H133+'68.15.01-AJ SOC'!H133+'68.15.02-CANTINA'!H133+'68.50.50 rest DAS+CPFA'!H133</f>
        <v>580</v>
      </c>
      <c r="I133" s="706">
        <f>'68.04-PERS.VARSTNICE'!I133+'68.05 - AP+IND+RAT'!I133+'68.06 centralizat'!I133+'68.12 CENTRALIZATOR'!I133+'68.15.01-AJ SOC'!I133+'68.15.02-CANTINA'!I133+'68.50.50 rest DAS+CPFA'!I133</f>
        <v>0</v>
      </c>
      <c r="J133" s="780">
        <f>'68.04-PERS.VARSTNICE'!J133+'68.05 - AP+IND+RAT'!J133+'68.06 centralizat'!J133+'68.12 CENTRALIZATOR'!J133+'68.15.01-AJ SOC'!J133+'68.15.02-CANTINA'!J133+'68.50.50 rest DAS+CPFA'!J133</f>
        <v>10621</v>
      </c>
      <c r="K133" s="781">
        <f>'68.04-PERS.VARSTNICE'!K133+'68.05 - AP+IND+RAT'!K133+'68.06 centralizat'!K133+'68.12 CENTRALIZATOR'!K133+'68.15.01-AJ SOC'!K133+'68.15.02-CANTINA'!K133+'68.50.50 rest DAS+CPFA'!K133</f>
        <v>6626</v>
      </c>
      <c r="L133" s="782">
        <f>'68.04-PERS.VARSTNICE'!L133+'68.05 - AP+IND+RAT'!L133+'68.06 centralizat'!L133+'68.12 CENTRALIZATOR'!L133+'68.15.01-AJ SOC'!L133+'68.15.02-CANTINA'!L133+'68.50.50 rest DAS+CPFA'!L133</f>
        <v>0</v>
      </c>
    </row>
    <row r="134" spans="1:14" s="3" customFormat="1" x14ac:dyDescent="0.2">
      <c r="A134" s="66">
        <v>120</v>
      </c>
      <c r="B134" s="34" t="s">
        <v>124</v>
      </c>
      <c r="C134" s="9" t="s">
        <v>125</v>
      </c>
      <c r="D134" s="386">
        <f>'68.04-PERS.VARSTNICE'!D134+'68.05 - AP+IND+RAT'!D134+'68.06 centralizat'!D134+'68.12 CENTRALIZATOR'!D134+'68.15.01-AJ SOC'!D134+'68.15.02-CANTINA'!D134+'68.50.50 rest DAS+CPFA'!D134</f>
        <v>422.69999999999993</v>
      </c>
      <c r="E134" s="386">
        <f>'68.04-PERS.VARSTNICE'!E134+'68.05 - AP+IND+RAT'!E134+'68.06 centralizat'!E134+'68.12 CENTRALIZATOR'!E134+'68.15.01-AJ SOC'!E134+'68.15.02-CANTINA'!E134+'68.50.50 rest DAS+CPFA'!E134</f>
        <v>422.7</v>
      </c>
      <c r="F134" s="386">
        <f>'68.04-PERS.VARSTNICE'!F134+'68.05 - AP+IND+RAT'!F134+'68.06 centralizat'!F134+'68.12 CENTRALIZATOR'!F134+'68.15.01-AJ SOC'!F134+'68.15.02-CANTINA'!F134+'68.50.50 rest DAS+CPFA'!F134</f>
        <v>164.7</v>
      </c>
      <c r="G134" s="386">
        <f>'68.04-PERS.VARSTNICE'!G134+'68.05 - AP+IND+RAT'!G134+'68.06 centralizat'!G134+'68.12 CENTRALIZATOR'!G134+'68.15.01-AJ SOC'!G134+'68.15.02-CANTINA'!G134+'68.50.50 rest DAS+CPFA'!G134</f>
        <v>258</v>
      </c>
      <c r="H134" s="386">
        <f>'68.04-PERS.VARSTNICE'!H134+'68.05 - AP+IND+RAT'!H134+'68.06 centralizat'!H134+'68.12 CENTRALIZATOR'!H134+'68.15.01-AJ SOC'!H134+'68.15.02-CANTINA'!H134+'68.50.50 rest DAS+CPFA'!H134</f>
        <v>0</v>
      </c>
      <c r="I134" s="706">
        <f>'68.04-PERS.VARSTNICE'!I134+'68.05 - AP+IND+RAT'!I134+'68.06 centralizat'!I134+'68.12 CENTRALIZATOR'!I134+'68.15.01-AJ SOC'!I134+'68.15.02-CANTINA'!I134+'68.50.50 rest DAS+CPFA'!I134</f>
        <v>0</v>
      </c>
      <c r="J134" s="780"/>
      <c r="K134" s="781"/>
      <c r="L134" s="782"/>
    </row>
    <row r="135" spans="1:14" s="3" customFormat="1" hidden="1" x14ac:dyDescent="0.2">
      <c r="A135" s="82">
        <v>121</v>
      </c>
      <c r="B135" s="34" t="s">
        <v>223</v>
      </c>
      <c r="C135" s="301" t="s">
        <v>125</v>
      </c>
      <c r="D135" s="357">
        <f>'68.04-PERS.VARSTNICE'!D135+'68.05 - AP+IND+RAT'!D135+'68.06 centralizat'!D135+'68.12 CENTRALIZATOR'!D135+'68.15.01-AJ SOC'!D135+'68.15.02-CANTINA'!D135+'68.50.50 rest DAS+CPFA'!D135</f>
        <v>0</v>
      </c>
      <c r="E135" s="386">
        <f>'68.04-PERS.VARSTNICE'!E135+'68.05 - AP+IND+RAT'!E135+'68.06 centralizat'!E135+'68.12 CENTRALIZATOR'!E135+'68.15.01-AJ SOC'!E135+'68.15.02-CANTINA'!E135+'68.50.50 rest DAS+CPFA'!E135</f>
        <v>0</v>
      </c>
      <c r="F135" s="386">
        <f>'68.04-PERS.VARSTNICE'!F135+'68.05 - AP+IND+RAT'!F135+'68.06 centralizat'!F135+'68.12 CENTRALIZATOR'!F135+'68.15.01-AJ SOC'!F135+'68.15.02-CANTINA'!F135+'68.50.50 rest DAS+CPFA'!F135</f>
        <v>0</v>
      </c>
      <c r="G135" s="386">
        <f>'68.04-PERS.VARSTNICE'!G135+'68.05 - AP+IND+RAT'!G135+'68.06 centralizat'!G135+'68.12 CENTRALIZATOR'!G135+'68.15.01-AJ SOC'!G135+'68.15.02-CANTINA'!G135+'68.50.50 rest DAS+CPFA'!G135</f>
        <v>0</v>
      </c>
      <c r="H135" s="386">
        <f>'68.04-PERS.VARSTNICE'!H135+'68.05 - AP+IND+RAT'!H135+'68.06 centralizat'!H135+'68.12 CENTRALIZATOR'!H135+'68.15.01-AJ SOC'!H135+'68.15.02-CANTINA'!H135+'68.50.50 rest DAS+CPFA'!H135</f>
        <v>0</v>
      </c>
      <c r="I135" s="706">
        <f>'68.04-PERS.VARSTNICE'!I135+'68.05 - AP+IND+RAT'!I135+'68.06 centralizat'!I135+'68.12 CENTRALIZATOR'!I135+'68.15.01-AJ SOC'!I135+'68.15.02-CANTINA'!I135+'68.50.50 rest DAS+CPFA'!I135</f>
        <v>0</v>
      </c>
      <c r="J135" s="780"/>
      <c r="K135" s="781"/>
      <c r="L135" s="782"/>
    </row>
    <row r="136" spans="1:14" s="3" customFormat="1" x14ac:dyDescent="0.2">
      <c r="A136" s="66">
        <v>122</v>
      </c>
      <c r="B136" s="31" t="s">
        <v>126</v>
      </c>
      <c r="C136" s="9" t="s">
        <v>127</v>
      </c>
      <c r="D136" s="386">
        <f>'68.04-PERS.VARSTNICE'!D136+'68.05 - AP+IND+RAT'!D136+'68.06 centralizat'!D136+'68.12 CENTRALIZATOR'!D136+'68.15.01-AJ SOC'!D136+'68.15.02-CANTINA'!D136+'68.50.50 rest DAS+CPFA'!D136</f>
        <v>399.69000000000005</v>
      </c>
      <c r="E136" s="386">
        <f>'68.04-PERS.VARSTNICE'!E136+'68.05 - AP+IND+RAT'!E136+'68.06 centralizat'!E136+'68.12 CENTRALIZATOR'!E136+'68.15.01-AJ SOC'!E136+'68.15.02-CANTINA'!E136+'68.50.50 rest DAS+CPFA'!E136</f>
        <v>399.69</v>
      </c>
      <c r="F136" s="386">
        <f>'68.04-PERS.VARSTNICE'!F136+'68.05 - AP+IND+RAT'!F136+'68.06 centralizat'!F136+'68.12 CENTRALIZATOR'!F136+'68.15.01-AJ SOC'!F136+'68.15.02-CANTINA'!F136+'68.50.50 rest DAS+CPFA'!F136</f>
        <v>399.69</v>
      </c>
      <c r="G136" s="386">
        <f>'68.04-PERS.VARSTNICE'!G136+'68.05 - AP+IND+RAT'!G136+'68.06 centralizat'!G136+'68.12 CENTRALIZATOR'!G136+'68.15.01-AJ SOC'!G136+'68.15.02-CANTINA'!G136+'68.50.50 rest DAS+CPFA'!G136</f>
        <v>0</v>
      </c>
      <c r="H136" s="386">
        <f>'68.04-PERS.VARSTNICE'!H136+'68.05 - AP+IND+RAT'!H136+'68.06 centralizat'!H136+'68.12 CENTRALIZATOR'!H136+'68.15.01-AJ SOC'!H136+'68.15.02-CANTINA'!H136+'68.50.50 rest DAS+CPFA'!H136</f>
        <v>0</v>
      </c>
      <c r="I136" s="706">
        <f>'68.04-PERS.VARSTNICE'!I136+'68.05 - AP+IND+RAT'!I136+'68.06 centralizat'!I136+'68.12 CENTRALIZATOR'!I136+'68.15.01-AJ SOC'!I136+'68.15.02-CANTINA'!I136+'68.50.50 rest DAS+CPFA'!I136</f>
        <v>0</v>
      </c>
      <c r="J136" s="780"/>
      <c r="K136" s="781"/>
      <c r="L136" s="782"/>
    </row>
    <row r="137" spans="1:14" s="3" customFormat="1" ht="13.5" thickBot="1" x14ac:dyDescent="0.25">
      <c r="A137" s="82">
        <v>123</v>
      </c>
      <c r="B137" s="80" t="s">
        <v>128</v>
      </c>
      <c r="C137" s="81" t="s">
        <v>129</v>
      </c>
      <c r="D137" s="358">
        <f>'68.04-PERS.VARSTNICE'!D137+'68.05 - AP+IND+RAT'!D137+'68.06 centralizat'!D137+'68.12 CENTRALIZATOR'!D137+'68.15.01-AJ SOC'!D137+'68.15.02-CANTINA'!D137+'68.50.50 rest DAS+CPFA'!D137</f>
        <v>121</v>
      </c>
      <c r="E137" s="707">
        <f>'68.04-PERS.VARSTNICE'!E137+'68.05 - AP+IND+RAT'!E137+'68.06 centralizat'!E137+'68.12 CENTRALIZATOR'!E137+'68.15.01-AJ SOC'!E137+'68.15.02-CANTINA'!E137+'68.50.50 rest DAS+CPFA'!E137</f>
        <v>121</v>
      </c>
      <c r="F137" s="707">
        <f>'68.04-PERS.VARSTNICE'!F137+'68.05 - AP+IND+RAT'!F137+'68.06 centralizat'!F137+'68.12 CENTRALIZATOR'!F137+'68.15.01-AJ SOC'!F137+'68.15.02-CANTINA'!F137+'68.50.50 rest DAS+CPFA'!F137</f>
        <v>66</v>
      </c>
      <c r="G137" s="707">
        <f>'68.04-PERS.VARSTNICE'!G137+'68.05 - AP+IND+RAT'!G137+'68.06 centralizat'!G137+'68.12 CENTRALIZATOR'!G137+'68.15.01-AJ SOC'!G137+'68.15.02-CANTINA'!G137+'68.50.50 rest DAS+CPFA'!G137</f>
        <v>25</v>
      </c>
      <c r="H137" s="707">
        <f>'68.04-PERS.VARSTNICE'!H137+'68.05 - AP+IND+RAT'!H137+'68.06 centralizat'!H137+'68.12 CENTRALIZATOR'!H137+'68.15.01-AJ SOC'!H137+'68.15.02-CANTINA'!H137+'68.50.50 rest DAS+CPFA'!H137</f>
        <v>0</v>
      </c>
      <c r="I137" s="708">
        <f>'68.04-PERS.VARSTNICE'!I137+'68.05 - AP+IND+RAT'!I137+'68.06 centralizat'!I137+'68.12 CENTRALIZATOR'!I137+'68.15.01-AJ SOC'!I137+'68.15.02-CANTINA'!I137+'68.50.50 rest DAS+CPFA'!I137</f>
        <v>30</v>
      </c>
      <c r="J137" s="780"/>
      <c r="K137" s="781"/>
      <c r="L137" s="782"/>
    </row>
    <row r="138" spans="1:14" x14ac:dyDescent="0.2">
      <c r="E138" s="10"/>
      <c r="F138" s="10"/>
      <c r="G138" s="10"/>
      <c r="H138" s="10"/>
      <c r="I138" s="10"/>
      <c r="J138" s="10"/>
      <c r="K138" s="10"/>
      <c r="L138" s="10"/>
    </row>
    <row r="139" spans="1:14" s="3" customFormat="1" x14ac:dyDescent="0.2">
      <c r="B139" s="11" t="s">
        <v>146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1:14" s="3" customFormat="1" ht="12.75" customHeight="1" x14ac:dyDescent="0.2">
      <c r="B140" s="11" t="s">
        <v>130</v>
      </c>
      <c r="C140" s="88" t="s">
        <v>161</v>
      </c>
      <c r="D140" s="88"/>
      <c r="E140" s="88"/>
      <c r="F140" s="12"/>
      <c r="H140" s="228"/>
      <c r="I140" s="228"/>
      <c r="J140" s="12" t="s">
        <v>290</v>
      </c>
      <c r="N140" s="18"/>
    </row>
    <row r="141" spans="1:14" s="3" customFormat="1" ht="12.75" customHeight="1" x14ac:dyDescent="0.2">
      <c r="B141" s="16" t="s">
        <v>132</v>
      </c>
      <c r="C141" s="228" t="s">
        <v>145</v>
      </c>
      <c r="D141" s="228"/>
      <c r="E141" s="228"/>
      <c r="F141" s="12"/>
      <c r="H141" s="89"/>
      <c r="I141" s="89"/>
      <c r="J141" s="1008" t="s">
        <v>292</v>
      </c>
      <c r="K141" s="1008"/>
      <c r="L141" s="1008"/>
      <c r="M141" s="1008"/>
      <c r="N141" s="18"/>
    </row>
    <row r="142" spans="1:14" ht="12.75" customHeight="1" x14ac:dyDescent="0.2">
      <c r="I142" s="648"/>
      <c r="J142" s="12" t="s">
        <v>291</v>
      </c>
      <c r="K142" s="3"/>
      <c r="L142" s="3"/>
      <c r="M142" s="3"/>
    </row>
  </sheetData>
  <sheetProtection selectLockedCells="1" selectUnlockedCells="1"/>
  <mergeCells count="11">
    <mergeCell ref="B5:L5"/>
    <mergeCell ref="B6:L6"/>
    <mergeCell ref="I1:K1"/>
    <mergeCell ref="J141:M141"/>
    <mergeCell ref="A9:A10"/>
    <mergeCell ref="B9:B10"/>
    <mergeCell ref="C9:C10"/>
    <mergeCell ref="E9:E10"/>
    <mergeCell ref="J9:L9"/>
    <mergeCell ref="F9:I9"/>
    <mergeCell ref="D9:D10"/>
  </mergeCells>
  <printOptions horizontalCentered="1"/>
  <pageMargins left="0.31496062992125984" right="0.31496062992125984" top="0.39370078740157483" bottom="0.11811023622047245" header="0.51181102362204722" footer="0.51181102362204722"/>
  <pageSetup paperSize="9" scale="70" firstPageNumber="0" fitToWidth="2" fitToHeight="2" orientation="landscape" r:id="rId1"/>
  <headerFooter alignWithMargins="0"/>
  <colBreaks count="1" manualBreakCount="1">
    <brk id="15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6"/>
  <sheetViews>
    <sheetView tabSelected="1" zoomScale="110" zoomScaleNormal="110" workbookViewId="0">
      <selection activeCell="P10" sqref="P10"/>
    </sheetView>
  </sheetViews>
  <sheetFormatPr defaultRowHeight="12.75" x14ac:dyDescent="0.2"/>
  <cols>
    <col min="1" max="1" width="3.7109375" style="1" customWidth="1"/>
    <col min="2" max="2" width="59.85546875" style="2" customWidth="1"/>
    <col min="3" max="3" width="8" style="1" customWidth="1"/>
    <col min="4" max="4" width="9.42578125" style="1" customWidth="1"/>
    <col min="5" max="5" width="11.42578125" style="1" customWidth="1"/>
    <col min="6" max="6" width="7.7109375" style="1" customWidth="1"/>
    <col min="7" max="8" width="7.5703125" style="1" customWidth="1"/>
    <col min="9" max="11" width="7.140625" style="1" customWidth="1"/>
    <col min="12" max="12" width="8.85546875" style="1" customWidth="1"/>
    <col min="13" max="16384" width="9.140625" style="1"/>
  </cols>
  <sheetData>
    <row r="1" spans="1:13" ht="12.75" customHeight="1" x14ac:dyDescent="0.2">
      <c r="B1" s="48" t="s">
        <v>336</v>
      </c>
      <c r="C1" s="48"/>
      <c r="D1" s="48"/>
      <c r="E1" s="48"/>
      <c r="F1" s="48"/>
      <c r="G1" s="48"/>
      <c r="H1" s="48"/>
      <c r="I1" s="1011" t="s">
        <v>142</v>
      </c>
      <c r="J1" s="1011"/>
      <c r="K1" s="1011"/>
      <c r="L1" s="3"/>
      <c r="M1" s="3"/>
    </row>
    <row r="2" spans="1:13" ht="12.75" customHeight="1" x14ac:dyDescent="0.2">
      <c r="B2" s="49" t="s">
        <v>335</v>
      </c>
      <c r="C2" s="48"/>
      <c r="D2" s="48"/>
      <c r="E2" s="48"/>
      <c r="F2" s="48"/>
      <c r="G2" s="48"/>
      <c r="H2" s="48"/>
      <c r="I2" s="3" t="s">
        <v>143</v>
      </c>
      <c r="J2" s="3"/>
      <c r="K2" s="3"/>
      <c r="L2" s="3"/>
      <c r="M2" s="3"/>
    </row>
    <row r="3" spans="1:13" ht="12.75" customHeight="1" x14ac:dyDescent="0.2">
      <c r="B3" s="48" t="s">
        <v>138</v>
      </c>
      <c r="C3" s="48"/>
      <c r="D3" s="48"/>
      <c r="E3" s="48"/>
      <c r="F3" s="48"/>
      <c r="G3" s="48"/>
      <c r="H3" s="48"/>
      <c r="I3" s="3"/>
      <c r="J3" s="3"/>
      <c r="K3" s="3"/>
      <c r="L3" s="3"/>
      <c r="M3" s="3"/>
    </row>
    <row r="4" spans="1:13" ht="12.75" customHeight="1" x14ac:dyDescent="0.2">
      <c r="B4" s="1009" t="s">
        <v>294</v>
      </c>
      <c r="C4" s="1010"/>
      <c r="D4" s="1010"/>
      <c r="E4" s="1010"/>
      <c r="F4" s="1010"/>
      <c r="G4" s="1010"/>
      <c r="H4" s="1010"/>
      <c r="I4" s="1010"/>
      <c r="J4" s="1010"/>
      <c r="K4" s="1010"/>
      <c r="L4" s="1010"/>
      <c r="M4" s="3"/>
    </row>
    <row r="5" spans="1:13" ht="12.75" customHeight="1" x14ac:dyDescent="0.2">
      <c r="B5" s="1011" t="s">
        <v>331</v>
      </c>
      <c r="C5" s="1011"/>
      <c r="D5" s="1011"/>
      <c r="E5" s="1011"/>
      <c r="F5" s="1011"/>
      <c r="G5" s="1011"/>
      <c r="H5" s="1011"/>
      <c r="I5" s="1011"/>
      <c r="J5" s="1011"/>
      <c r="K5" s="1011"/>
      <c r="L5" s="1011"/>
      <c r="M5" s="3"/>
    </row>
    <row r="6" spans="1:13" x14ac:dyDescent="0.2">
      <c r="A6" s="748"/>
      <c r="B6" s="1045" t="s">
        <v>337</v>
      </c>
      <c r="C6" s="1045"/>
      <c r="D6" s="1045"/>
      <c r="E6" s="1045"/>
      <c r="F6" s="1045"/>
      <c r="G6" s="1045"/>
      <c r="H6" s="1045"/>
      <c r="I6" s="1045"/>
      <c r="J6" s="1045"/>
      <c r="K6" s="1045"/>
      <c r="L6" s="1045"/>
      <c r="M6" s="18"/>
    </row>
    <row r="7" spans="1:13" x14ac:dyDescent="0.2">
      <c r="A7" s="748"/>
      <c r="B7" s="1044" t="s">
        <v>338</v>
      </c>
      <c r="C7" s="1044"/>
      <c r="D7" s="1044"/>
      <c r="E7" s="1044"/>
      <c r="F7" s="1044"/>
      <c r="G7" s="1044"/>
      <c r="H7" s="1044"/>
      <c r="I7" s="1044"/>
      <c r="J7" s="1044"/>
      <c r="K7" s="1044"/>
      <c r="L7" s="1044"/>
      <c r="M7" s="17"/>
    </row>
    <row r="8" spans="1:13" ht="13.5" thickBot="1" x14ac:dyDescent="0.25">
      <c r="A8" s="875" t="s">
        <v>358</v>
      </c>
      <c r="B8" s="875" t="s">
        <v>369</v>
      </c>
      <c r="C8" s="350"/>
      <c r="D8" s="350"/>
      <c r="E8" s="350"/>
      <c r="F8" s="350"/>
      <c r="G8" s="350"/>
      <c r="H8" s="350"/>
      <c r="I8" s="350"/>
      <c r="J8" s="350"/>
      <c r="K8" s="350"/>
      <c r="L8" s="749" t="s">
        <v>278</v>
      </c>
      <c r="M8" s="17"/>
    </row>
    <row r="9" spans="1:13" s="3" customFormat="1" ht="12.75" customHeight="1" x14ac:dyDescent="0.2">
      <c r="A9" s="1013" t="s">
        <v>153</v>
      </c>
      <c r="B9" s="1015" t="s">
        <v>152</v>
      </c>
      <c r="C9" s="1038" t="s">
        <v>1</v>
      </c>
      <c r="D9" s="1042" t="s">
        <v>328</v>
      </c>
      <c r="E9" s="1040" t="s">
        <v>333</v>
      </c>
      <c r="F9" s="1022" t="s">
        <v>329</v>
      </c>
      <c r="G9" s="1022"/>
      <c r="H9" s="1022"/>
      <c r="I9" s="1022"/>
      <c r="J9" s="1005" t="s">
        <v>151</v>
      </c>
      <c r="K9" s="1006"/>
      <c r="L9" s="1007"/>
    </row>
    <row r="10" spans="1:13" s="3" customFormat="1" ht="49.15" customHeight="1" thickBot="1" x14ac:dyDescent="0.25">
      <c r="A10" s="1014"/>
      <c r="B10" s="1016"/>
      <c r="C10" s="1039"/>
      <c r="D10" s="1043"/>
      <c r="E10" s="1041"/>
      <c r="F10" s="501" t="s">
        <v>147</v>
      </c>
      <c r="G10" s="502" t="s">
        <v>148</v>
      </c>
      <c r="H10" s="502" t="s">
        <v>149</v>
      </c>
      <c r="I10" s="513" t="s">
        <v>150</v>
      </c>
      <c r="J10" s="210">
        <v>2024</v>
      </c>
      <c r="K10" s="503">
        <v>2025</v>
      </c>
      <c r="L10" s="504">
        <v>2026</v>
      </c>
    </row>
    <row r="11" spans="1:13" s="3" customFormat="1" ht="27" customHeight="1" thickBot="1" x14ac:dyDescent="0.25">
      <c r="A11" s="115" t="s">
        <v>134</v>
      </c>
      <c r="B11" s="116" t="s">
        <v>2</v>
      </c>
      <c r="C11" s="535"/>
      <c r="D11" s="432">
        <f>SAMUI!D11+AMC!D11+CRP!D11</f>
        <v>0</v>
      </c>
      <c r="E11" s="432">
        <f>SAMUI!E11+AMC!E11+CRP!E11</f>
        <v>8352</v>
      </c>
      <c r="F11" s="433">
        <f>SAMUI!F11+AMC!F11+CRP!F11</f>
        <v>2048</v>
      </c>
      <c r="G11" s="368">
        <f>SAMUI!G11+AMC!G11+CRP!G11</f>
        <v>2702</v>
      </c>
      <c r="H11" s="368">
        <f>SAMUI!H11+AMC!H11+CRP!H11</f>
        <v>2731</v>
      </c>
      <c r="I11" s="441">
        <f>SAMUI!I11+AMC!I11+CRP!I11</f>
        <v>871</v>
      </c>
      <c r="J11" s="433">
        <f>SAMUI!J11+AMC!J11+CRP!J11</f>
        <v>9466</v>
      </c>
      <c r="K11" s="368">
        <f>SAMUI!K11+AMC!K11+CRP!K11</f>
        <v>9441</v>
      </c>
      <c r="L11" s="443">
        <f>SAMUI!L11+AMC!L11+CRP!L11</f>
        <v>9418</v>
      </c>
    </row>
    <row r="12" spans="1:13" s="3" customFormat="1" ht="12.75" customHeight="1" thickBot="1" x14ac:dyDescent="0.25">
      <c r="A12" s="361">
        <f t="shared" ref="A12:A75" si="0">A11+1</f>
        <v>2</v>
      </c>
      <c r="B12" s="362" t="s">
        <v>3</v>
      </c>
      <c r="C12" s="585"/>
      <c r="D12" s="719">
        <f>SAMUI!D12+AMC!D12+CRP!D12</f>
        <v>0</v>
      </c>
      <c r="E12" s="719">
        <f>SAMUI!E12+AMC!E12+CRP!E12</f>
        <v>8352</v>
      </c>
      <c r="F12" s="433">
        <f>SAMUI!F12+AMC!F12+CRP!F12</f>
        <v>2048</v>
      </c>
      <c r="G12" s="368">
        <f>SAMUI!G12+AMC!G12+CRP!G12</f>
        <v>2702</v>
      </c>
      <c r="H12" s="368">
        <f>SAMUI!H12+AMC!H12+CRP!H12</f>
        <v>2731</v>
      </c>
      <c r="I12" s="441">
        <f>SAMUI!I12+AMC!I12+CRP!I12</f>
        <v>871</v>
      </c>
      <c r="J12" s="433">
        <f>SAMUI!J12+AMC!J12+CRP!J12</f>
        <v>9466</v>
      </c>
      <c r="K12" s="368">
        <f>SAMUI!K12+AMC!K12+CRP!K12</f>
        <v>9441</v>
      </c>
      <c r="L12" s="443">
        <f>SAMUI!L12+AMC!L12+CRP!L12</f>
        <v>9418</v>
      </c>
    </row>
    <row r="13" spans="1:13" s="3" customFormat="1" ht="13.5" thickBot="1" x14ac:dyDescent="0.25">
      <c r="A13" s="551">
        <f t="shared" si="0"/>
        <v>3</v>
      </c>
      <c r="B13" s="552" t="s">
        <v>4</v>
      </c>
      <c r="C13" s="586" t="s">
        <v>5</v>
      </c>
      <c r="D13" s="509">
        <f>SAMUI!D13+AMC!D13+CRP!D13</f>
        <v>0</v>
      </c>
      <c r="E13" s="509">
        <f>SAMUI!E13+AMC!E13+CRP!E13</f>
        <v>8352</v>
      </c>
      <c r="F13" s="510">
        <f>SAMUI!F13+AMC!F13+CRP!F13</f>
        <v>2048</v>
      </c>
      <c r="G13" s="511">
        <f>SAMUI!G13+AMC!G13+CRP!G13</f>
        <v>2702</v>
      </c>
      <c r="H13" s="511">
        <f>SAMUI!H13+AMC!H13+CRP!H13</f>
        <v>2731</v>
      </c>
      <c r="I13" s="514">
        <f>SAMUI!I13+AMC!I13+CRP!I13</f>
        <v>871</v>
      </c>
      <c r="J13" s="510">
        <f>SAMUI!J13+AMC!J13+CRP!J13</f>
        <v>9466</v>
      </c>
      <c r="K13" s="511">
        <f>SAMUI!K13+AMC!K13+CRP!K13</f>
        <v>9441</v>
      </c>
      <c r="L13" s="512">
        <f>SAMUI!L13+AMC!L13+CRP!L13</f>
        <v>9418</v>
      </c>
    </row>
    <row r="14" spans="1:13" s="3" customFormat="1" ht="13.5" thickBot="1" x14ac:dyDescent="0.25">
      <c r="A14" s="114">
        <f t="shared" si="0"/>
        <v>4</v>
      </c>
      <c r="B14" s="583" t="s">
        <v>6</v>
      </c>
      <c r="C14" s="584" t="s">
        <v>7</v>
      </c>
      <c r="D14" s="505">
        <f>SAMUI!D14+AMC!D14+CRP!D14</f>
        <v>0</v>
      </c>
      <c r="E14" s="505">
        <f>SAMUI!E14+AMC!E14+CRP!E14</f>
        <v>8040</v>
      </c>
      <c r="F14" s="506">
        <f>SAMUI!F14+AMC!F14+CRP!F14</f>
        <v>1996</v>
      </c>
      <c r="G14" s="507">
        <f>SAMUI!G14+AMC!G14+CRP!G14</f>
        <v>2491</v>
      </c>
      <c r="H14" s="507">
        <f>SAMUI!H14+AMC!H14+CRP!H14</f>
        <v>2711</v>
      </c>
      <c r="I14" s="515">
        <f>SAMUI!I14+AMC!I14+CRP!I14</f>
        <v>842</v>
      </c>
      <c r="J14" s="506">
        <f>SAMUI!J14+AMC!J14+CRP!J14</f>
        <v>9148</v>
      </c>
      <c r="K14" s="507">
        <f>SAMUI!K14+AMC!K14+CRP!K14</f>
        <v>9124</v>
      </c>
      <c r="L14" s="508">
        <f>SAMUI!L14+AMC!L14+CRP!L14</f>
        <v>9102</v>
      </c>
    </row>
    <row r="15" spans="1:13" s="3" customFormat="1" ht="13.5" thickBot="1" x14ac:dyDescent="0.25">
      <c r="A15" s="551">
        <f t="shared" si="0"/>
        <v>5</v>
      </c>
      <c r="B15" s="30" t="s">
        <v>8</v>
      </c>
      <c r="C15" s="424" t="s">
        <v>9</v>
      </c>
      <c r="D15" s="431">
        <f>SAMUI!D15+AMC!D15+CRP!D15</f>
        <v>0</v>
      </c>
      <c r="E15" s="431">
        <f>SAMUI!E15+AMC!E15+CRP!E15</f>
        <v>7662</v>
      </c>
      <c r="F15" s="234">
        <f>SAMUI!F15+AMC!F15+CRP!F15</f>
        <v>1946</v>
      </c>
      <c r="G15" s="235">
        <f>SAMUI!G15+AMC!G15+CRP!G15</f>
        <v>2293</v>
      </c>
      <c r="H15" s="235">
        <f>SAMUI!H15+AMC!H15+CRP!H15</f>
        <v>2641</v>
      </c>
      <c r="I15" s="442">
        <f>SAMUI!I15+AMC!I15+CRP!I15</f>
        <v>782</v>
      </c>
      <c r="J15" s="234">
        <f>SAMUI!J15+AMC!J15+CRP!J15</f>
        <v>0</v>
      </c>
      <c r="K15" s="235">
        <f>SAMUI!K15+AMC!K15+CRP!K15</f>
        <v>0</v>
      </c>
      <c r="L15" s="236">
        <f>SAMUI!L15+AMC!L15+CRP!L15</f>
        <v>0</v>
      </c>
    </row>
    <row r="16" spans="1:13" s="3" customFormat="1" ht="13.5" thickBot="1" x14ac:dyDescent="0.25">
      <c r="A16" s="114">
        <f t="shared" si="0"/>
        <v>6</v>
      </c>
      <c r="B16" s="31" t="s">
        <v>253</v>
      </c>
      <c r="C16" s="243" t="s">
        <v>11</v>
      </c>
      <c r="D16" s="640">
        <f>SAMUI!D16+AMC!D16+CRP!D16</f>
        <v>0</v>
      </c>
      <c r="E16" s="640">
        <f>SAMUI!E16+AMC!E16+CRP!E16</f>
        <v>6522</v>
      </c>
      <c r="F16" s="231">
        <f>SAMUI!F16+AMC!F16+CRP!F16</f>
        <v>1690</v>
      </c>
      <c r="G16" s="232">
        <f>SAMUI!G16+AMC!G16+CRP!G16</f>
        <v>1916</v>
      </c>
      <c r="H16" s="232">
        <f>SAMUI!H16+AMC!H16+CRP!H16</f>
        <v>2240</v>
      </c>
      <c r="I16" s="641">
        <f>SAMUI!I16+AMC!I16+CRP!I16</f>
        <v>676</v>
      </c>
      <c r="J16" s="231">
        <f>SAMUI!J16+AMC!J16+CRP!J16</f>
        <v>0</v>
      </c>
      <c r="K16" s="232">
        <f>SAMUI!K16+AMC!K16+CRP!K16</f>
        <v>0</v>
      </c>
      <c r="L16" s="233">
        <f>SAMUI!L16+AMC!L16+CRP!L16</f>
        <v>0</v>
      </c>
    </row>
    <row r="17" spans="1:12" s="3" customFormat="1" ht="13.5" thickBot="1" x14ac:dyDescent="0.25">
      <c r="A17" s="551">
        <f t="shared" si="0"/>
        <v>7</v>
      </c>
      <c r="B17" s="31" t="s">
        <v>254</v>
      </c>
      <c r="C17" s="243" t="s">
        <v>13</v>
      </c>
      <c r="D17" s="640">
        <f>SAMUI!D17+AMC!D17+CRP!D17</f>
        <v>0</v>
      </c>
      <c r="E17" s="640">
        <f>SAMUI!E17+AMC!E17+CRP!E17</f>
        <v>805</v>
      </c>
      <c r="F17" s="231">
        <f>SAMUI!F17+AMC!F17+CRP!F17</f>
        <v>174</v>
      </c>
      <c r="G17" s="232">
        <f>SAMUI!G17+AMC!G17+CRP!G17</f>
        <v>273</v>
      </c>
      <c r="H17" s="232">
        <f>SAMUI!H17+AMC!H17+CRP!H17</f>
        <v>284</v>
      </c>
      <c r="I17" s="641">
        <f>SAMUI!I17+AMC!I17+CRP!I17</f>
        <v>74</v>
      </c>
      <c r="J17" s="231">
        <f>SAMUI!J17+AMC!J17+CRP!J17</f>
        <v>0</v>
      </c>
      <c r="K17" s="232">
        <f>SAMUI!K17+AMC!K17+CRP!K17</f>
        <v>0</v>
      </c>
      <c r="L17" s="233">
        <f>SAMUI!L17+AMC!L17+CRP!L17</f>
        <v>0</v>
      </c>
    </row>
    <row r="18" spans="1:12" s="3" customFormat="1" x14ac:dyDescent="0.2">
      <c r="A18" s="114">
        <f t="shared" si="0"/>
        <v>8</v>
      </c>
      <c r="B18" s="31" t="s">
        <v>194</v>
      </c>
      <c r="C18" s="404" t="s">
        <v>193</v>
      </c>
      <c r="D18" s="640">
        <f>SAMUI!D18+AMC!D18+CRP!D18</f>
        <v>0</v>
      </c>
      <c r="E18" s="640">
        <f>SAMUI!E18+AMC!E18+CRP!E18</f>
        <v>19</v>
      </c>
      <c r="F18" s="231">
        <f>SAMUI!F18+AMC!F18+CRP!F18</f>
        <v>4</v>
      </c>
      <c r="G18" s="232">
        <f>SAMUI!G18+AMC!G18+CRP!G18</f>
        <v>7</v>
      </c>
      <c r="H18" s="232">
        <f>SAMUI!H18+AMC!H18+CRP!H18</f>
        <v>8</v>
      </c>
      <c r="I18" s="641">
        <f>SAMUI!I18+AMC!I18+CRP!I18</f>
        <v>0</v>
      </c>
      <c r="J18" s="231">
        <f>SAMUI!J18+AMC!J18+CRP!J18</f>
        <v>0</v>
      </c>
      <c r="K18" s="232">
        <f>SAMUI!K18+AMC!K18+CRP!K18</f>
        <v>0</v>
      </c>
      <c r="L18" s="233">
        <f>SAMUI!L18+AMC!L18+CRP!L18</f>
        <v>0</v>
      </c>
    </row>
    <row r="19" spans="1:12" s="3" customFormat="1" ht="13.5" hidden="1" thickBot="1" x14ac:dyDescent="0.25">
      <c r="A19" s="551">
        <f t="shared" si="0"/>
        <v>9</v>
      </c>
      <c r="B19" s="195" t="s">
        <v>203</v>
      </c>
      <c r="C19" s="196" t="s">
        <v>196</v>
      </c>
      <c r="D19" s="640">
        <f>SAMUI!D19+AMC!D19+CRP!D19</f>
        <v>0</v>
      </c>
      <c r="E19" s="640">
        <f>SAMUI!E19+AMC!E19+CRP!E19</f>
        <v>0</v>
      </c>
      <c r="F19" s="231">
        <f>SAMUI!F19+AMC!F19+CRP!F19</f>
        <v>0</v>
      </c>
      <c r="G19" s="232">
        <f>SAMUI!G19+AMC!G19+CRP!G19</f>
        <v>0</v>
      </c>
      <c r="H19" s="232">
        <f>SAMUI!H19+AMC!H19+CRP!H19</f>
        <v>0</v>
      </c>
      <c r="I19" s="641">
        <f>SAMUI!I19+AMC!I19+CRP!I19</f>
        <v>0</v>
      </c>
      <c r="J19" s="231">
        <f>SAMUI!J19+AMC!J19+CRP!J19</f>
        <v>0</v>
      </c>
      <c r="K19" s="232">
        <f>SAMUI!K19+AMC!K19+CRP!K19</f>
        <v>0</v>
      </c>
      <c r="L19" s="233">
        <f>SAMUI!L19+AMC!L19+CRP!L19</f>
        <v>0</v>
      </c>
    </row>
    <row r="20" spans="1:12" s="3" customFormat="1" ht="13.5" hidden="1" thickBot="1" x14ac:dyDescent="0.25">
      <c r="A20" s="114">
        <f t="shared" si="0"/>
        <v>10</v>
      </c>
      <c r="B20" s="31" t="s">
        <v>192</v>
      </c>
      <c r="C20" s="404" t="s">
        <v>191</v>
      </c>
      <c r="D20" s="640">
        <f>SAMUI!D20+AMC!D20+CRP!D20</f>
        <v>0</v>
      </c>
      <c r="E20" s="640">
        <f>SAMUI!E20+AMC!E20+CRP!E20</f>
        <v>0</v>
      </c>
      <c r="F20" s="231">
        <f>SAMUI!F20+AMC!F20+CRP!F20</f>
        <v>0</v>
      </c>
      <c r="G20" s="232">
        <f>SAMUI!G20+AMC!G20+CRP!G20</f>
        <v>0</v>
      </c>
      <c r="H20" s="232">
        <f>SAMUI!H20+AMC!H20+CRP!H20</f>
        <v>0</v>
      </c>
      <c r="I20" s="641">
        <f>SAMUI!I20+AMC!I20+CRP!I20</f>
        <v>0</v>
      </c>
      <c r="J20" s="231">
        <f>SAMUI!J20+AMC!J20+CRP!J20</f>
        <v>0</v>
      </c>
      <c r="K20" s="232">
        <f>SAMUI!K20+AMC!K20+CRP!K20</f>
        <v>0</v>
      </c>
      <c r="L20" s="233">
        <f>SAMUI!L20+AMC!L20+CRP!L20</f>
        <v>0</v>
      </c>
    </row>
    <row r="21" spans="1:12" s="3" customFormat="1" ht="13.5" hidden="1" thickBot="1" x14ac:dyDescent="0.25">
      <c r="A21" s="551">
        <f t="shared" si="0"/>
        <v>11</v>
      </c>
      <c r="B21" s="31" t="s">
        <v>241</v>
      </c>
      <c r="C21" s="404" t="s">
        <v>235</v>
      </c>
      <c r="D21" s="640">
        <f>SAMUI!D21+AMC!D21+CRP!D21</f>
        <v>0</v>
      </c>
      <c r="E21" s="640">
        <f>SAMUI!E21+AMC!E21+CRP!E21</f>
        <v>0</v>
      </c>
      <c r="F21" s="231">
        <f>SAMUI!F21+AMC!F21+CRP!F21</f>
        <v>0</v>
      </c>
      <c r="G21" s="232">
        <f>SAMUI!G21+AMC!G21+CRP!G21</f>
        <v>0</v>
      </c>
      <c r="H21" s="232">
        <f>SAMUI!H21+AMC!H21+CRP!H21</f>
        <v>0</v>
      </c>
      <c r="I21" s="641">
        <f>SAMUI!I21+AMC!I21+CRP!I21</f>
        <v>0</v>
      </c>
      <c r="J21" s="231">
        <f>SAMUI!J21+AMC!J21+CRP!J21</f>
        <v>0</v>
      </c>
      <c r="K21" s="232">
        <f>SAMUI!K21+AMC!K21+CRP!K21</f>
        <v>0</v>
      </c>
      <c r="L21" s="233">
        <f>SAMUI!L21+AMC!L21+CRP!L21</f>
        <v>0</v>
      </c>
    </row>
    <row r="22" spans="1:12" s="3" customFormat="1" x14ac:dyDescent="0.2">
      <c r="A22" s="114">
        <f t="shared" si="0"/>
        <v>12</v>
      </c>
      <c r="B22" s="31" t="s">
        <v>255</v>
      </c>
      <c r="C22" s="243" t="s">
        <v>163</v>
      </c>
      <c r="D22" s="640">
        <f>SAMUI!D22+AMC!D22+CRP!D22</f>
        <v>0</v>
      </c>
      <c r="E22" s="640">
        <f>SAMUI!E22+AMC!E22+CRP!E22</f>
        <v>316</v>
      </c>
      <c r="F22" s="231">
        <f>SAMUI!F22+AMC!F22+CRP!F22</f>
        <v>78</v>
      </c>
      <c r="G22" s="232">
        <f>SAMUI!G22+AMC!G22+CRP!G22</f>
        <v>97</v>
      </c>
      <c r="H22" s="232">
        <f>SAMUI!H22+AMC!H22+CRP!H22</f>
        <v>109</v>
      </c>
      <c r="I22" s="641">
        <f>SAMUI!I22+AMC!I22+CRP!I22</f>
        <v>32</v>
      </c>
      <c r="J22" s="231">
        <f>SAMUI!J22+AMC!J22+CRP!J22</f>
        <v>0</v>
      </c>
      <c r="K22" s="232">
        <f>SAMUI!K22+AMC!K22+CRP!K22</f>
        <v>0</v>
      </c>
      <c r="L22" s="233">
        <f>SAMUI!L22+AMC!L22+CRP!L22</f>
        <v>0</v>
      </c>
    </row>
    <row r="23" spans="1:12" s="3" customFormat="1" ht="13.5" hidden="1" thickBot="1" x14ac:dyDescent="0.25">
      <c r="A23" s="551">
        <f t="shared" si="0"/>
        <v>13</v>
      </c>
      <c r="B23" s="217" t="s">
        <v>216</v>
      </c>
      <c r="C23" s="460" t="s">
        <v>217</v>
      </c>
      <c r="D23" s="640">
        <f>SAMUI!D23+AMC!D23+CRP!D23</f>
        <v>0</v>
      </c>
      <c r="E23" s="640">
        <f>SAMUI!E23+AMC!E23+CRP!E23</f>
        <v>0</v>
      </c>
      <c r="F23" s="231">
        <f>SAMUI!F23+AMC!F23+CRP!F23</f>
        <v>0</v>
      </c>
      <c r="G23" s="232">
        <f>SAMUI!G23+AMC!G23+CRP!G23</f>
        <v>0</v>
      </c>
      <c r="H23" s="232">
        <f>SAMUI!H23+AMC!H23+CRP!H23</f>
        <v>0</v>
      </c>
      <c r="I23" s="641">
        <f>SAMUI!I23+AMC!I23+CRP!I23</f>
        <v>0</v>
      </c>
      <c r="J23" s="231">
        <f>SAMUI!J23+AMC!J23+CRP!J23</f>
        <v>0</v>
      </c>
      <c r="K23" s="232">
        <f>SAMUI!K23+AMC!K23+CRP!K23</f>
        <v>0</v>
      </c>
      <c r="L23" s="233">
        <f>SAMUI!L23+AMC!L23+CRP!L23</f>
        <v>0</v>
      </c>
    </row>
    <row r="24" spans="1:12" s="3" customFormat="1" ht="13.5" thickBot="1" x14ac:dyDescent="0.25">
      <c r="A24" s="114">
        <f t="shared" si="0"/>
        <v>14</v>
      </c>
      <c r="B24" s="31" t="s">
        <v>204</v>
      </c>
      <c r="C24" s="406" t="s">
        <v>205</v>
      </c>
      <c r="D24" s="431">
        <f>SAMUI!D24+AMC!D24+CRP!D24</f>
        <v>0</v>
      </c>
      <c r="E24" s="431">
        <f>SAMUI!E24+AMC!E24+CRP!E24</f>
        <v>152</v>
      </c>
      <c r="F24" s="234">
        <f>SAMUI!F24+AMC!F24+CRP!F24</f>
        <v>0</v>
      </c>
      <c r="G24" s="235">
        <f>SAMUI!G24+AMC!G24+CRP!G24</f>
        <v>144</v>
      </c>
      <c r="H24" s="235">
        <f>SAMUI!H24+AMC!H24+CRP!H24</f>
        <v>8</v>
      </c>
      <c r="I24" s="442">
        <f>SAMUI!I24+AMC!I24+CRP!I24</f>
        <v>0</v>
      </c>
      <c r="J24" s="234">
        <f>SAMUI!J24+AMC!J24+CRP!J24</f>
        <v>0</v>
      </c>
      <c r="K24" s="235">
        <f>SAMUI!K24+AMC!K24+CRP!K24</f>
        <v>0</v>
      </c>
      <c r="L24" s="236">
        <f>SAMUI!L24+AMC!L24+CRP!L24</f>
        <v>0</v>
      </c>
    </row>
    <row r="25" spans="1:12" s="3" customFormat="1" ht="13.5" thickBot="1" x14ac:dyDescent="0.25">
      <c r="A25" s="551">
        <f t="shared" si="0"/>
        <v>15</v>
      </c>
      <c r="B25" s="31" t="s">
        <v>206</v>
      </c>
      <c r="C25" s="243" t="s">
        <v>207</v>
      </c>
      <c r="D25" s="431">
        <f>SAMUI!D25+AMC!D25+CRP!D25</f>
        <v>0</v>
      </c>
      <c r="E25" s="431">
        <f>SAMUI!E25+AMC!E25+CRP!E25</f>
        <v>152</v>
      </c>
      <c r="F25" s="234">
        <f>SAMUI!F25+AMC!F25+CRP!F25</f>
        <v>0</v>
      </c>
      <c r="G25" s="235">
        <f>SAMUI!G25+AMC!G25+CRP!G25</f>
        <v>144</v>
      </c>
      <c r="H25" s="235">
        <f>SAMUI!H25+AMC!H25+CRP!H25</f>
        <v>8</v>
      </c>
      <c r="I25" s="442">
        <f>SAMUI!I25+AMC!I25+CRP!I25</f>
        <v>0</v>
      </c>
      <c r="J25" s="234">
        <f>SAMUI!J25+AMC!J25+CRP!J25</f>
        <v>0</v>
      </c>
      <c r="K25" s="235">
        <f>SAMUI!K25+AMC!K25+CRP!K25</f>
        <v>0</v>
      </c>
      <c r="L25" s="236">
        <f>SAMUI!L25+AMC!L25+CRP!L25</f>
        <v>0</v>
      </c>
    </row>
    <row r="26" spans="1:12" s="3" customFormat="1" ht="13.5" thickBot="1" x14ac:dyDescent="0.25">
      <c r="A26" s="114">
        <f t="shared" si="0"/>
        <v>16</v>
      </c>
      <c r="B26" s="30" t="s">
        <v>14</v>
      </c>
      <c r="C26" s="244" t="s">
        <v>15</v>
      </c>
      <c r="D26" s="431">
        <f>SAMUI!D26+AMC!D26+CRP!D26</f>
        <v>0</v>
      </c>
      <c r="E26" s="431">
        <f>SAMUI!E26+AMC!E26+CRP!E26</f>
        <v>226</v>
      </c>
      <c r="F26" s="234">
        <f>SAMUI!F26+AMC!F26+CRP!F26</f>
        <v>50</v>
      </c>
      <c r="G26" s="235">
        <f>SAMUI!G26+AMC!G26+CRP!G26</f>
        <v>54</v>
      </c>
      <c r="H26" s="235">
        <f>SAMUI!H26+AMC!H26+CRP!H26</f>
        <v>62</v>
      </c>
      <c r="I26" s="442">
        <f>SAMUI!I26+AMC!I26+CRP!I26</f>
        <v>60</v>
      </c>
      <c r="J26" s="234">
        <f>SAMUI!J26+AMC!J26+CRP!J26</f>
        <v>0</v>
      </c>
      <c r="K26" s="235">
        <f>SAMUI!K26+AMC!K26+CRP!K26</f>
        <v>0</v>
      </c>
      <c r="L26" s="236">
        <f>SAMUI!L26+AMC!L26+CRP!L26</f>
        <v>0</v>
      </c>
    </row>
    <row r="27" spans="1:12" s="3" customFormat="1" ht="13.5" thickBot="1" x14ac:dyDescent="0.25">
      <c r="A27" s="551">
        <f t="shared" si="0"/>
        <v>17</v>
      </c>
      <c r="B27" s="131" t="s">
        <v>260</v>
      </c>
      <c r="C27" s="378" t="s">
        <v>165</v>
      </c>
      <c r="D27" s="642">
        <f>SAMUI!D27+AMC!D27+CRP!D27</f>
        <v>0</v>
      </c>
      <c r="E27" s="642">
        <f>SAMUI!E27+AMC!E27+CRP!E27</f>
        <v>226</v>
      </c>
      <c r="F27" s="643">
        <f>SAMUI!F27+AMC!F27+CRP!F27</f>
        <v>50</v>
      </c>
      <c r="G27" s="644">
        <f>SAMUI!G27+AMC!G27+CRP!G27</f>
        <v>54</v>
      </c>
      <c r="H27" s="644">
        <f>SAMUI!H27+AMC!H27+CRP!H27</f>
        <v>62</v>
      </c>
      <c r="I27" s="645">
        <f>SAMUI!I27+AMC!I27+CRP!I27</f>
        <v>60</v>
      </c>
      <c r="J27" s="643">
        <f>SAMUI!J27+AMC!J27+CRP!J27</f>
        <v>0</v>
      </c>
      <c r="K27" s="644">
        <f>SAMUI!K27+AMC!K27+CRP!K27</f>
        <v>0</v>
      </c>
      <c r="L27" s="646">
        <f>SAMUI!L27+AMC!L27+CRP!L27</f>
        <v>0</v>
      </c>
    </row>
    <row r="28" spans="1:12" s="3" customFormat="1" ht="26.25" thickBot="1" x14ac:dyDescent="0.25">
      <c r="A28" s="114">
        <f t="shared" si="0"/>
        <v>18</v>
      </c>
      <c r="B28" s="593" t="s">
        <v>135</v>
      </c>
      <c r="C28" s="594">
        <v>20</v>
      </c>
      <c r="D28" s="509">
        <f>SAMUI!D28+AMC!D28+CRP!D28</f>
        <v>0</v>
      </c>
      <c r="E28" s="509">
        <f>SAMUI!E28+AMC!E28+CRP!E28</f>
        <v>312</v>
      </c>
      <c r="F28" s="510">
        <f>SAMUI!F28+AMC!F28+CRP!F28</f>
        <v>52</v>
      </c>
      <c r="G28" s="511">
        <f>SAMUI!G28+AMC!G28+CRP!G28</f>
        <v>211</v>
      </c>
      <c r="H28" s="511">
        <f>SAMUI!H28+AMC!H28+CRP!H28</f>
        <v>20</v>
      </c>
      <c r="I28" s="514">
        <f>SAMUI!I28+AMC!I28+CRP!I28</f>
        <v>29</v>
      </c>
      <c r="J28" s="510">
        <f>SAMUI!J28+AMC!J28+CRP!J28</f>
        <v>318</v>
      </c>
      <c r="K28" s="511">
        <f>SAMUI!K28+AMC!K28+CRP!K28</f>
        <v>317</v>
      </c>
      <c r="L28" s="512">
        <f>SAMUI!L28+AMC!L28+CRP!L28</f>
        <v>316</v>
      </c>
    </row>
    <row r="29" spans="1:12" s="3" customFormat="1" ht="12.75" customHeight="1" thickBot="1" x14ac:dyDescent="0.25">
      <c r="A29" s="551">
        <f t="shared" si="0"/>
        <v>19</v>
      </c>
      <c r="B29" s="583" t="s">
        <v>26</v>
      </c>
      <c r="C29" s="247" t="s">
        <v>27</v>
      </c>
      <c r="D29" s="587">
        <f>SAMUI!D29+AMC!D29+CRP!D29</f>
        <v>0</v>
      </c>
      <c r="E29" s="587">
        <f>SAMUI!E29+AMC!E29+CRP!E29</f>
        <v>116</v>
      </c>
      <c r="F29" s="588">
        <f>SAMUI!F29+AMC!F29+CRP!F29</f>
        <v>42</v>
      </c>
      <c r="G29" s="589">
        <f>SAMUI!G29+AMC!G29+CRP!G29</f>
        <v>34</v>
      </c>
      <c r="H29" s="589">
        <f>SAMUI!H29+AMC!H29+CRP!H29</f>
        <v>15</v>
      </c>
      <c r="I29" s="590">
        <f>SAMUI!I29+AMC!I29+CRP!I29</f>
        <v>25</v>
      </c>
      <c r="J29" s="588">
        <f>SAMUI!J29+AMC!J29+CRP!J29</f>
        <v>0</v>
      </c>
      <c r="K29" s="589">
        <f>SAMUI!K29+AMC!K29+CRP!K29</f>
        <v>0</v>
      </c>
      <c r="L29" s="591">
        <f>SAMUI!L29+AMC!L29+CRP!L29</f>
        <v>0</v>
      </c>
    </row>
    <row r="30" spans="1:12" s="3" customFormat="1" ht="12.75" hidden="1" customHeight="1" thickBot="1" x14ac:dyDescent="0.25">
      <c r="A30" s="114">
        <f t="shared" si="0"/>
        <v>20</v>
      </c>
      <c r="B30" s="32" t="s">
        <v>28</v>
      </c>
      <c r="C30" s="242" t="s">
        <v>29</v>
      </c>
      <c r="D30" s="431">
        <f>SAMUI!D30+AMC!D30+CRP!D30</f>
        <v>0</v>
      </c>
      <c r="E30" s="431">
        <f>SAMUI!E30+AMC!E30+CRP!E30</f>
        <v>0</v>
      </c>
      <c r="F30" s="234">
        <f>SAMUI!F30+AMC!F30+CRP!F30</f>
        <v>0</v>
      </c>
      <c r="G30" s="235">
        <f>SAMUI!G30+AMC!G30+CRP!G30</f>
        <v>0</v>
      </c>
      <c r="H30" s="235">
        <f>SAMUI!H30+AMC!H30+CRP!H30</f>
        <v>0</v>
      </c>
      <c r="I30" s="442">
        <f>SAMUI!I30+AMC!I30+CRP!I30</f>
        <v>0</v>
      </c>
      <c r="J30" s="234">
        <f>SAMUI!J30+AMC!J30+CRP!J30</f>
        <v>0</v>
      </c>
      <c r="K30" s="235">
        <f>SAMUI!K30+AMC!K30+CRP!K30</f>
        <v>0</v>
      </c>
      <c r="L30" s="236">
        <f>SAMUI!L30+AMC!L30+CRP!L30</f>
        <v>0</v>
      </c>
    </row>
    <row r="31" spans="1:12" s="3" customFormat="1" ht="12.75" hidden="1" customHeight="1" thickBot="1" x14ac:dyDescent="0.25">
      <c r="A31" s="551">
        <f t="shared" si="0"/>
        <v>21</v>
      </c>
      <c r="B31" s="32" t="s">
        <v>30</v>
      </c>
      <c r="C31" s="242" t="s">
        <v>31</v>
      </c>
      <c r="D31" s="431">
        <f>SAMUI!D31+AMC!D31+CRP!D31</f>
        <v>0</v>
      </c>
      <c r="E31" s="431">
        <f>SAMUI!E31+AMC!E31+CRP!E31</f>
        <v>0</v>
      </c>
      <c r="F31" s="234">
        <f>SAMUI!F31+AMC!F31+CRP!F31</f>
        <v>0</v>
      </c>
      <c r="G31" s="235">
        <f>SAMUI!G31+AMC!G31+CRP!G31</f>
        <v>0</v>
      </c>
      <c r="H31" s="235">
        <f>SAMUI!H31+AMC!H31+CRP!H31</f>
        <v>0</v>
      </c>
      <c r="I31" s="442">
        <f>SAMUI!I31+AMC!I31+CRP!I31</f>
        <v>0</v>
      </c>
      <c r="J31" s="234">
        <f>SAMUI!J31+AMC!J31+CRP!J31</f>
        <v>0</v>
      </c>
      <c r="K31" s="235">
        <f>SAMUI!K31+AMC!K31+CRP!K31</f>
        <v>0</v>
      </c>
      <c r="L31" s="236">
        <f>SAMUI!L31+AMC!L31+CRP!L31</f>
        <v>0</v>
      </c>
    </row>
    <row r="32" spans="1:12" s="3" customFormat="1" ht="12.75" customHeight="1" thickBot="1" x14ac:dyDescent="0.25">
      <c r="A32" s="114">
        <f t="shared" si="0"/>
        <v>22</v>
      </c>
      <c r="B32" s="32" t="s">
        <v>32</v>
      </c>
      <c r="C32" s="242" t="s">
        <v>33</v>
      </c>
      <c r="D32" s="431">
        <f>SAMUI!D32+AMC!D32+CRP!D32</f>
        <v>0</v>
      </c>
      <c r="E32" s="431">
        <f>SAMUI!E32+AMC!E32+CRP!E32</f>
        <v>50</v>
      </c>
      <c r="F32" s="234">
        <f>SAMUI!F32+AMC!F32+CRP!F32</f>
        <v>10</v>
      </c>
      <c r="G32" s="235">
        <f>SAMUI!G32+AMC!G32+CRP!G32</f>
        <v>10</v>
      </c>
      <c r="H32" s="235">
        <f>SAMUI!H32+AMC!H32+CRP!H32</f>
        <v>10</v>
      </c>
      <c r="I32" s="442">
        <f>SAMUI!I32+AMC!I32+CRP!I32</f>
        <v>20</v>
      </c>
      <c r="J32" s="234">
        <f>SAMUI!J32+AMC!J32+CRP!J32</f>
        <v>0</v>
      </c>
      <c r="K32" s="235">
        <f>SAMUI!K32+AMC!K32+CRP!K32</f>
        <v>0</v>
      </c>
      <c r="L32" s="236">
        <f>SAMUI!L32+AMC!L32+CRP!L32</f>
        <v>0</v>
      </c>
    </row>
    <row r="33" spans="1:12" s="3" customFormat="1" ht="12.75" customHeight="1" thickBot="1" x14ac:dyDescent="0.25">
      <c r="A33" s="551">
        <f t="shared" si="0"/>
        <v>23</v>
      </c>
      <c r="B33" s="32" t="s">
        <v>34</v>
      </c>
      <c r="C33" s="242" t="s">
        <v>35</v>
      </c>
      <c r="D33" s="431">
        <f>SAMUI!D33+AMC!D33+CRP!D33</f>
        <v>0</v>
      </c>
      <c r="E33" s="431">
        <f>SAMUI!E33+AMC!E33+CRP!E33</f>
        <v>18</v>
      </c>
      <c r="F33" s="234">
        <f>SAMUI!F33+AMC!F33+CRP!F33</f>
        <v>4</v>
      </c>
      <c r="G33" s="235">
        <f>SAMUI!G33+AMC!G33+CRP!G33</f>
        <v>4</v>
      </c>
      <c r="H33" s="235">
        <f>SAMUI!H33+AMC!H33+CRP!H33</f>
        <v>5</v>
      </c>
      <c r="I33" s="442">
        <f>SAMUI!I33+AMC!I33+CRP!I33</f>
        <v>5</v>
      </c>
      <c r="J33" s="234">
        <f>SAMUI!J33+AMC!J33+CRP!J33</f>
        <v>0</v>
      </c>
      <c r="K33" s="235">
        <f>SAMUI!K33+AMC!K33+CRP!K33</f>
        <v>0</v>
      </c>
      <c r="L33" s="236">
        <f>SAMUI!L33+AMC!L33+CRP!L33</f>
        <v>0</v>
      </c>
    </row>
    <row r="34" spans="1:12" s="3" customFormat="1" ht="12.75" hidden="1" customHeight="1" thickBot="1" x14ac:dyDescent="0.25">
      <c r="A34" s="114">
        <f t="shared" si="0"/>
        <v>24</v>
      </c>
      <c r="B34" s="32" t="s">
        <v>36</v>
      </c>
      <c r="C34" s="242" t="s">
        <v>37</v>
      </c>
      <c r="D34" s="431">
        <f>SAMUI!D34+AMC!D34+CRP!D34</f>
        <v>0</v>
      </c>
      <c r="E34" s="431">
        <f>SAMUI!E34+AMC!E34+CRP!E34</f>
        <v>0</v>
      </c>
      <c r="F34" s="234">
        <f>SAMUI!F34+AMC!F34+CRP!F34</f>
        <v>0</v>
      </c>
      <c r="G34" s="235">
        <f>SAMUI!G34+AMC!G34+CRP!G34</f>
        <v>0</v>
      </c>
      <c r="H34" s="235">
        <f>SAMUI!H34+AMC!H34+CRP!H34</f>
        <v>0</v>
      </c>
      <c r="I34" s="442">
        <f>SAMUI!I34+AMC!I34+CRP!I34</f>
        <v>0</v>
      </c>
      <c r="J34" s="234">
        <f>SAMUI!J34+AMC!J34+CRP!J34</f>
        <v>0</v>
      </c>
      <c r="K34" s="235">
        <f>SAMUI!K34+AMC!K34+CRP!K34</f>
        <v>0</v>
      </c>
      <c r="L34" s="236">
        <f>SAMUI!L34+AMC!L34+CRP!L34</f>
        <v>0</v>
      </c>
    </row>
    <row r="35" spans="1:12" s="3" customFormat="1" ht="12.75" hidden="1" customHeight="1" x14ac:dyDescent="0.2">
      <c r="A35" s="551">
        <f t="shared" si="0"/>
        <v>25</v>
      </c>
      <c r="B35" s="32" t="s">
        <v>38</v>
      </c>
      <c r="C35" s="242" t="s">
        <v>39</v>
      </c>
      <c r="D35" s="431">
        <f>SAMUI!D35+AMC!D35+CRP!D35</f>
        <v>0</v>
      </c>
      <c r="E35" s="431">
        <f>SAMUI!E35+AMC!E35+CRP!E35</f>
        <v>0</v>
      </c>
      <c r="F35" s="234">
        <f>SAMUI!F35+AMC!F35+CRP!F35</f>
        <v>0</v>
      </c>
      <c r="G35" s="235">
        <f>SAMUI!G35+AMC!G35+CRP!G35</f>
        <v>0</v>
      </c>
      <c r="H35" s="235">
        <f>SAMUI!H35+AMC!H35+CRP!H35</f>
        <v>0</v>
      </c>
      <c r="I35" s="442">
        <f>SAMUI!I35+AMC!I35+CRP!I35</f>
        <v>0</v>
      </c>
      <c r="J35" s="234">
        <f>SAMUI!J35+AMC!J35+CRP!J35</f>
        <v>0</v>
      </c>
      <c r="K35" s="235">
        <f>SAMUI!K35+AMC!K35+CRP!K35</f>
        <v>0</v>
      </c>
      <c r="L35" s="236">
        <f>SAMUI!L35+AMC!L35+CRP!L35</f>
        <v>0</v>
      </c>
    </row>
    <row r="36" spans="1:12" s="3" customFormat="1" ht="12.75" customHeight="1" x14ac:dyDescent="0.2">
      <c r="A36" s="114">
        <f t="shared" si="0"/>
        <v>26</v>
      </c>
      <c r="B36" s="32" t="s">
        <v>40</v>
      </c>
      <c r="C36" s="242" t="s">
        <v>41</v>
      </c>
      <c r="D36" s="431">
        <f>SAMUI!D36+AMC!D36+CRP!D36</f>
        <v>0</v>
      </c>
      <c r="E36" s="431">
        <f>SAMUI!E36+AMC!E36+CRP!E36</f>
        <v>1</v>
      </c>
      <c r="F36" s="234">
        <f>SAMUI!F36+AMC!F36+CRP!F36</f>
        <v>1</v>
      </c>
      <c r="G36" s="235">
        <f>SAMUI!G36+AMC!G36+CRP!G36</f>
        <v>0</v>
      </c>
      <c r="H36" s="235">
        <f>SAMUI!H36+AMC!H36+CRP!H36</f>
        <v>0</v>
      </c>
      <c r="I36" s="442">
        <f>SAMUI!I36+AMC!I36+CRP!I36</f>
        <v>0</v>
      </c>
      <c r="J36" s="234">
        <f>SAMUI!J36+AMC!J36+CRP!J36</f>
        <v>0</v>
      </c>
      <c r="K36" s="235">
        <f>SAMUI!K36+AMC!K36+CRP!K36</f>
        <v>0</v>
      </c>
      <c r="L36" s="236">
        <f>SAMUI!L36+AMC!L36+CRP!L36</f>
        <v>0</v>
      </c>
    </row>
    <row r="37" spans="1:12" s="3" customFormat="1" ht="12.75" hidden="1" customHeight="1" x14ac:dyDescent="0.2">
      <c r="A37" s="551">
        <f t="shared" si="0"/>
        <v>27</v>
      </c>
      <c r="B37" s="34" t="s">
        <v>42</v>
      </c>
      <c r="C37" s="242" t="s">
        <v>43</v>
      </c>
      <c r="D37" s="431">
        <f>SAMUI!D37+AMC!D37+CRP!D37</f>
        <v>0</v>
      </c>
      <c r="E37" s="431">
        <f>SAMUI!E37+AMC!E37+CRP!E37</f>
        <v>0</v>
      </c>
      <c r="F37" s="234">
        <f>SAMUI!F37+AMC!F37+CRP!F37</f>
        <v>0</v>
      </c>
      <c r="G37" s="235">
        <f>SAMUI!G37+AMC!G37+CRP!G37</f>
        <v>0</v>
      </c>
      <c r="H37" s="235">
        <f>SAMUI!H37+AMC!H37+CRP!H37</f>
        <v>0</v>
      </c>
      <c r="I37" s="442">
        <f>SAMUI!I37+AMC!I37+CRP!I37</f>
        <v>0</v>
      </c>
      <c r="J37" s="234">
        <f>SAMUI!J37+AMC!J37+CRP!J37</f>
        <v>0</v>
      </c>
      <c r="K37" s="235">
        <f>SAMUI!K37+AMC!K37+CRP!K37</f>
        <v>0</v>
      </c>
      <c r="L37" s="236">
        <f>SAMUI!L37+AMC!L37+CRP!L37</f>
        <v>0</v>
      </c>
    </row>
    <row r="38" spans="1:12" s="3" customFormat="1" ht="12.75" customHeight="1" thickBot="1" x14ac:dyDescent="0.25">
      <c r="A38" s="114">
        <f t="shared" si="0"/>
        <v>28</v>
      </c>
      <c r="B38" s="32" t="s">
        <v>44</v>
      </c>
      <c r="C38" s="242" t="s">
        <v>45</v>
      </c>
      <c r="D38" s="431">
        <f>SAMUI!D38+AMC!D38+CRP!D38</f>
        <v>0</v>
      </c>
      <c r="E38" s="431">
        <f>SAMUI!E38+AMC!E38+CRP!E38</f>
        <v>47</v>
      </c>
      <c r="F38" s="234">
        <f>SAMUI!F38+AMC!F38+CRP!F38</f>
        <v>27</v>
      </c>
      <c r="G38" s="235">
        <f>SAMUI!G38+AMC!G38+CRP!G38</f>
        <v>20</v>
      </c>
      <c r="H38" s="235">
        <f>SAMUI!H38+AMC!H38+CRP!H38</f>
        <v>0</v>
      </c>
      <c r="I38" s="442">
        <f>SAMUI!I38+AMC!I38+CRP!I38</f>
        <v>0</v>
      </c>
      <c r="J38" s="234">
        <f>SAMUI!J38+AMC!J38+CRP!J38</f>
        <v>0</v>
      </c>
      <c r="K38" s="235">
        <f>SAMUI!K38+AMC!K38+CRP!K38</f>
        <v>0</v>
      </c>
      <c r="L38" s="236">
        <f>SAMUI!L38+AMC!L38+CRP!L38</f>
        <v>0</v>
      </c>
    </row>
    <row r="39" spans="1:12" s="3" customFormat="1" ht="12.75" hidden="1" customHeight="1" thickBot="1" x14ac:dyDescent="0.25">
      <c r="A39" s="551">
        <f t="shared" si="0"/>
        <v>29</v>
      </c>
      <c r="B39" s="30" t="s">
        <v>46</v>
      </c>
      <c r="C39" s="241" t="s">
        <v>47</v>
      </c>
      <c r="D39" s="431">
        <f>SAMUI!D39+AMC!D39+CRP!D39</f>
        <v>0</v>
      </c>
      <c r="E39" s="431">
        <f>SAMUI!E39+AMC!E39+CRP!E39</f>
        <v>0</v>
      </c>
      <c r="F39" s="234">
        <f>SAMUI!F39+AMC!F39+CRP!F39</f>
        <v>0</v>
      </c>
      <c r="G39" s="235">
        <f>SAMUI!G39+AMC!G39+CRP!G39</f>
        <v>0</v>
      </c>
      <c r="H39" s="235">
        <f>SAMUI!H39+AMC!H39+CRP!H39</f>
        <v>0</v>
      </c>
      <c r="I39" s="442">
        <f>SAMUI!I39+AMC!I39+CRP!I39</f>
        <v>0</v>
      </c>
      <c r="J39" s="234">
        <f>SAMUI!J39+AMC!J39+CRP!J39</f>
        <v>0</v>
      </c>
      <c r="K39" s="235">
        <f>SAMUI!K39+AMC!K39+CRP!K39</f>
        <v>0</v>
      </c>
      <c r="L39" s="236">
        <f>SAMUI!L39+AMC!L39+CRP!L39</f>
        <v>0</v>
      </c>
    </row>
    <row r="40" spans="1:12" s="3" customFormat="1" ht="12.75" hidden="1" customHeight="1" thickBot="1" x14ac:dyDescent="0.25">
      <c r="A40" s="114">
        <f t="shared" si="0"/>
        <v>30</v>
      </c>
      <c r="B40" s="30" t="s">
        <v>48</v>
      </c>
      <c r="C40" s="241" t="s">
        <v>49</v>
      </c>
      <c r="D40" s="431">
        <f>SAMUI!D40+AMC!D40+CRP!D40</f>
        <v>0</v>
      </c>
      <c r="E40" s="431">
        <f>SAMUI!E40+AMC!E40+CRP!E40</f>
        <v>0</v>
      </c>
      <c r="F40" s="234">
        <f>SAMUI!F40+AMC!F40+CRP!F40</f>
        <v>0</v>
      </c>
      <c r="G40" s="235">
        <f>SAMUI!G40+AMC!G40+CRP!G40</f>
        <v>0</v>
      </c>
      <c r="H40" s="235">
        <f>SAMUI!H40+AMC!H40+CRP!H40</f>
        <v>0</v>
      </c>
      <c r="I40" s="442">
        <f>SAMUI!I40+AMC!I40+CRP!I40</f>
        <v>0</v>
      </c>
      <c r="J40" s="234">
        <f>SAMUI!J40+AMC!J40+CRP!J40</f>
        <v>0</v>
      </c>
      <c r="K40" s="235">
        <f>SAMUI!K40+AMC!K40+CRP!K40</f>
        <v>0</v>
      </c>
      <c r="L40" s="236">
        <f>SAMUI!L40+AMC!L40+CRP!L40</f>
        <v>0</v>
      </c>
    </row>
    <row r="41" spans="1:12" s="3" customFormat="1" ht="13.5" thickBot="1" x14ac:dyDescent="0.25">
      <c r="A41" s="551">
        <f t="shared" si="0"/>
        <v>31</v>
      </c>
      <c r="B41" s="30" t="s">
        <v>52</v>
      </c>
      <c r="C41" s="244" t="s">
        <v>53</v>
      </c>
      <c r="D41" s="431">
        <f>SAMUI!D41+AMC!D41+CRP!D41</f>
        <v>0</v>
      </c>
      <c r="E41" s="431">
        <f>SAMUI!E41+AMC!E41+CRP!E41</f>
        <v>170</v>
      </c>
      <c r="F41" s="234">
        <f>SAMUI!F41+AMC!F41+CRP!F41</f>
        <v>0</v>
      </c>
      <c r="G41" s="235">
        <f>SAMUI!G41+AMC!G41+CRP!G41</f>
        <v>170</v>
      </c>
      <c r="H41" s="235">
        <f>SAMUI!H41+AMC!H41+CRP!H41</f>
        <v>0</v>
      </c>
      <c r="I41" s="442">
        <f>SAMUI!I41+AMC!I41+CRP!I41</f>
        <v>0</v>
      </c>
      <c r="J41" s="234">
        <f>SAMUI!J41+AMC!J41+CRP!J41</f>
        <v>0</v>
      </c>
      <c r="K41" s="235">
        <f>SAMUI!K41+AMC!K41+CRP!K41</f>
        <v>0</v>
      </c>
      <c r="L41" s="236">
        <f>SAMUI!L41+AMC!L41+CRP!L41</f>
        <v>0</v>
      </c>
    </row>
    <row r="42" spans="1:12" s="3" customFormat="1" ht="13.5" thickBot="1" x14ac:dyDescent="0.25">
      <c r="A42" s="114">
        <f t="shared" si="0"/>
        <v>32</v>
      </c>
      <c r="B42" s="32" t="s">
        <v>54</v>
      </c>
      <c r="C42" s="242" t="s">
        <v>55</v>
      </c>
      <c r="D42" s="640">
        <f>SAMUI!D42+AMC!D42+CRP!D42</f>
        <v>0</v>
      </c>
      <c r="E42" s="640">
        <f>SAMUI!E42+AMC!E42+CRP!E42</f>
        <v>80</v>
      </c>
      <c r="F42" s="231">
        <f>SAMUI!F42+AMC!F42+CRP!F42</f>
        <v>0</v>
      </c>
      <c r="G42" s="232">
        <f>SAMUI!G42+AMC!G42+CRP!G42</f>
        <v>80</v>
      </c>
      <c r="H42" s="232">
        <f>SAMUI!H42+AMC!H42+CRP!H42</f>
        <v>0</v>
      </c>
      <c r="I42" s="641">
        <f>SAMUI!I42+AMC!I42+CRP!I42</f>
        <v>0</v>
      </c>
      <c r="J42" s="231">
        <f>SAMUI!J42+AMC!J42+CRP!J42</f>
        <v>0</v>
      </c>
      <c r="K42" s="232">
        <f>SAMUI!K42+AMC!K42+CRP!K42</f>
        <v>0</v>
      </c>
      <c r="L42" s="233">
        <f>SAMUI!L42+AMC!L42+CRP!L42</f>
        <v>0</v>
      </c>
    </row>
    <row r="43" spans="1:12" s="3" customFormat="1" ht="13.5" thickBot="1" x14ac:dyDescent="0.25">
      <c r="A43" s="551">
        <f t="shared" si="0"/>
        <v>33</v>
      </c>
      <c r="B43" s="32" t="s">
        <v>56</v>
      </c>
      <c r="C43" s="242" t="s">
        <v>57</v>
      </c>
      <c r="D43" s="640">
        <f>SAMUI!D43+AMC!D43+CRP!D43</f>
        <v>0</v>
      </c>
      <c r="E43" s="640">
        <f>SAMUI!E43+AMC!E43+CRP!E43</f>
        <v>90</v>
      </c>
      <c r="F43" s="231">
        <f>SAMUI!F43+AMC!F43+CRP!F43</f>
        <v>0</v>
      </c>
      <c r="G43" s="232">
        <f>SAMUI!G43+AMC!G43+CRP!G43</f>
        <v>90</v>
      </c>
      <c r="H43" s="232">
        <f>SAMUI!H43+AMC!H43+CRP!H43</f>
        <v>0</v>
      </c>
      <c r="I43" s="641">
        <f>SAMUI!I43+AMC!I43+CRP!I43</f>
        <v>0</v>
      </c>
      <c r="J43" s="231">
        <f>SAMUI!J43+AMC!J43+CRP!J43</f>
        <v>0</v>
      </c>
      <c r="K43" s="232">
        <f>SAMUI!K43+AMC!K43+CRP!K43</f>
        <v>0</v>
      </c>
      <c r="L43" s="233">
        <f>SAMUI!L43+AMC!L43+CRP!L43</f>
        <v>0</v>
      </c>
    </row>
    <row r="44" spans="1:12" s="3" customFormat="1" ht="13.5" hidden="1" thickBot="1" x14ac:dyDescent="0.25">
      <c r="A44" s="114">
        <f t="shared" si="0"/>
        <v>34</v>
      </c>
      <c r="B44" s="77" t="s">
        <v>58</v>
      </c>
      <c r="C44" s="245" t="s">
        <v>59</v>
      </c>
      <c r="D44" s="736">
        <f>SAMUI!D44+AMC!D44+CRP!D44</f>
        <v>0</v>
      </c>
      <c r="E44" s="736">
        <f>SAMUI!E44+AMC!E44+CRP!E44</f>
        <v>0</v>
      </c>
      <c r="F44" s="595">
        <f>SAMUI!F44+AMC!F44+CRP!F44</f>
        <v>0</v>
      </c>
      <c r="G44" s="737">
        <f>SAMUI!G44+AMC!G44+CRP!G44</f>
        <v>0</v>
      </c>
      <c r="H44" s="737">
        <f>SAMUI!H44+AMC!H44+CRP!H44</f>
        <v>0</v>
      </c>
      <c r="I44" s="738">
        <f>SAMUI!I44+AMC!I44+CRP!I44</f>
        <v>0</v>
      </c>
      <c r="J44" s="595">
        <f>SAMUI!J44+AMC!J44+CRP!J44</f>
        <v>0</v>
      </c>
      <c r="K44" s="737">
        <f>SAMUI!K44+AMC!K44+CRP!K44</f>
        <v>0</v>
      </c>
      <c r="L44" s="739">
        <f>SAMUI!L44+AMC!L44+CRP!L44</f>
        <v>0</v>
      </c>
    </row>
    <row r="45" spans="1:12" s="3" customFormat="1" ht="13.5" thickBot="1" x14ac:dyDescent="0.25">
      <c r="A45" s="551">
        <f t="shared" si="0"/>
        <v>35</v>
      </c>
      <c r="B45" s="256" t="s">
        <v>60</v>
      </c>
      <c r="C45" s="247" t="s">
        <v>61</v>
      </c>
      <c r="D45" s="740">
        <f>SAMUI!D45+AMC!D45+CRP!D45</f>
        <v>0</v>
      </c>
      <c r="E45" s="740">
        <f>SAMUI!E45+AMC!E45+CRP!E45</f>
        <v>7</v>
      </c>
      <c r="F45" s="740">
        <f>SAMUI!F45+AMC!F45+CRP!F45</f>
        <v>5</v>
      </c>
      <c r="G45" s="740">
        <f>SAMUI!G45+AMC!G45+CRP!G45</f>
        <v>2</v>
      </c>
      <c r="H45" s="740">
        <f>SAMUI!H45+AMC!H45+CRP!H45</f>
        <v>0</v>
      </c>
      <c r="I45" s="740">
        <f>SAMUI!I45+AMC!I45+CRP!I45</f>
        <v>0</v>
      </c>
      <c r="J45" s="740">
        <f>SAMUI!J45+AMC!J45+CRP!J45</f>
        <v>0</v>
      </c>
      <c r="K45" s="740">
        <f>SAMUI!K45+AMC!K45+CRP!K45</f>
        <v>0</v>
      </c>
      <c r="L45" s="741">
        <f>SAMUI!L45+AMC!L45+CRP!L45</f>
        <v>0</v>
      </c>
    </row>
    <row r="46" spans="1:12" s="3" customFormat="1" ht="13.5" thickBot="1" x14ac:dyDescent="0.25">
      <c r="A46" s="114">
        <f t="shared" si="0"/>
        <v>36</v>
      </c>
      <c r="B46" s="32" t="s">
        <v>62</v>
      </c>
      <c r="C46" s="242" t="s">
        <v>63</v>
      </c>
      <c r="D46" s="151">
        <f>SAMUI!D46+AMC!D46+CRP!D46</f>
        <v>0</v>
      </c>
      <c r="E46" s="151">
        <f>SAMUI!E46+AMC!E46+CRP!E46</f>
        <v>7</v>
      </c>
      <c r="F46" s="151">
        <f>SAMUI!F46+AMC!F46+CRP!F46</f>
        <v>5</v>
      </c>
      <c r="G46" s="151">
        <f>SAMUI!G46+AMC!G46+CRP!G46</f>
        <v>2</v>
      </c>
      <c r="H46" s="151">
        <f>SAMUI!H46+AMC!H46+CRP!H46</f>
        <v>0</v>
      </c>
      <c r="I46" s="151">
        <f>SAMUI!I46+AMC!I46+CRP!I46</f>
        <v>0</v>
      </c>
      <c r="J46" s="151">
        <f>SAMUI!J46+AMC!J46+CRP!J46</f>
        <v>0</v>
      </c>
      <c r="K46" s="151">
        <f>SAMUI!K46+AMC!K46+CRP!K46</f>
        <v>0</v>
      </c>
      <c r="L46" s="433">
        <f>SAMUI!L46+AMC!L46+CRP!L46</f>
        <v>0</v>
      </c>
    </row>
    <row r="47" spans="1:12" s="3" customFormat="1" ht="13.5" hidden="1" thickBot="1" x14ac:dyDescent="0.25">
      <c r="A47" s="551">
        <f t="shared" si="0"/>
        <v>37</v>
      </c>
      <c r="B47" s="32" t="s">
        <v>64</v>
      </c>
      <c r="C47" s="242" t="s">
        <v>65</v>
      </c>
      <c r="D47" s="151">
        <f>SAMUI!D47+AMC!D47+CRP!D47</f>
        <v>0</v>
      </c>
      <c r="E47" s="151">
        <f>SAMUI!E47+AMC!E47+CRP!E47</f>
        <v>0</v>
      </c>
      <c r="F47" s="151">
        <f>SAMUI!F47+AMC!F47+CRP!F47</f>
        <v>0</v>
      </c>
      <c r="G47" s="151">
        <f>SAMUI!G47+AMC!G47+CRP!G47</f>
        <v>0</v>
      </c>
      <c r="H47" s="151">
        <f>SAMUI!H47+AMC!H47+CRP!H47</f>
        <v>0</v>
      </c>
      <c r="I47" s="151">
        <f>SAMUI!I47+AMC!I47+CRP!I47</f>
        <v>0</v>
      </c>
      <c r="J47" s="151">
        <f>SAMUI!J47+AMC!J47+CRP!J47</f>
        <v>0</v>
      </c>
      <c r="K47" s="151">
        <f>SAMUI!K47+AMC!K47+CRP!K47</f>
        <v>0</v>
      </c>
      <c r="L47" s="433">
        <f>SAMUI!L47+AMC!L47+CRP!L47</f>
        <v>0</v>
      </c>
    </row>
    <row r="48" spans="1:12" s="3" customFormat="1" ht="13.5" hidden="1" thickBot="1" x14ac:dyDescent="0.25">
      <c r="A48" s="114">
        <f t="shared" si="0"/>
        <v>38</v>
      </c>
      <c r="B48" s="32" t="s">
        <v>66</v>
      </c>
      <c r="C48" s="242" t="s">
        <v>67</v>
      </c>
      <c r="D48" s="151">
        <f>SAMUI!D48+AMC!D48+CRP!D48</f>
        <v>0</v>
      </c>
      <c r="E48" s="151">
        <f>SAMUI!E48+AMC!E48+CRP!E48</f>
        <v>0</v>
      </c>
      <c r="F48" s="151">
        <f>SAMUI!F48+AMC!F48+CRP!F48</f>
        <v>0</v>
      </c>
      <c r="G48" s="151">
        <f>SAMUI!G48+AMC!G48+CRP!G48</f>
        <v>0</v>
      </c>
      <c r="H48" s="151">
        <f>SAMUI!H48+AMC!H48+CRP!H48</f>
        <v>0</v>
      </c>
      <c r="I48" s="151">
        <f>SAMUI!I48+AMC!I48+CRP!I48</f>
        <v>0</v>
      </c>
      <c r="J48" s="151">
        <f>SAMUI!J48+AMC!J48+CRP!J48</f>
        <v>0</v>
      </c>
      <c r="K48" s="151">
        <f>SAMUI!K48+AMC!K48+CRP!K48</f>
        <v>0</v>
      </c>
      <c r="L48" s="433">
        <f>SAMUI!L48+AMC!L48+CRP!L48</f>
        <v>0</v>
      </c>
    </row>
    <row r="49" spans="1:12" s="3" customFormat="1" ht="12.75" hidden="1" customHeight="1" thickBot="1" x14ac:dyDescent="0.25">
      <c r="A49" s="551">
        <f t="shared" si="0"/>
        <v>39</v>
      </c>
      <c r="B49" s="36" t="s">
        <v>68</v>
      </c>
      <c r="C49" s="244" t="s">
        <v>69</v>
      </c>
      <c r="D49" s="151">
        <f>SAMUI!D49+AMC!D49+CRP!D49</f>
        <v>0</v>
      </c>
      <c r="E49" s="151">
        <f>SAMUI!E49+AMC!E49+CRP!E49</f>
        <v>0</v>
      </c>
      <c r="F49" s="151">
        <f>SAMUI!F49+AMC!F49+CRP!F49</f>
        <v>0</v>
      </c>
      <c r="G49" s="151">
        <f>SAMUI!G49+AMC!G49+CRP!G49</f>
        <v>0</v>
      </c>
      <c r="H49" s="151">
        <f>SAMUI!H49+AMC!H49+CRP!H49</f>
        <v>0</v>
      </c>
      <c r="I49" s="151">
        <f>SAMUI!I49+AMC!I49+CRP!I49</f>
        <v>0</v>
      </c>
      <c r="J49" s="151">
        <f>SAMUI!J49+AMC!J49+CRP!J49</f>
        <v>0</v>
      </c>
      <c r="K49" s="151">
        <f>SAMUI!K49+AMC!K49+CRP!K49</f>
        <v>0</v>
      </c>
      <c r="L49" s="433">
        <f>SAMUI!L49+AMC!L49+CRP!L49</f>
        <v>0</v>
      </c>
    </row>
    <row r="50" spans="1:12" s="3" customFormat="1" ht="12.75" hidden="1" customHeight="1" thickBot="1" x14ac:dyDescent="0.25">
      <c r="A50" s="114">
        <f t="shared" si="0"/>
        <v>40</v>
      </c>
      <c r="B50" s="32" t="s">
        <v>70</v>
      </c>
      <c r="C50" s="242" t="s">
        <v>71</v>
      </c>
      <c r="D50" s="151">
        <f>SAMUI!D50+AMC!D50+CRP!D50</f>
        <v>0</v>
      </c>
      <c r="E50" s="151">
        <f>SAMUI!E50+AMC!E50+CRP!E50</f>
        <v>0</v>
      </c>
      <c r="F50" s="151">
        <f>SAMUI!F50+AMC!F50+CRP!F50</f>
        <v>0</v>
      </c>
      <c r="G50" s="151">
        <f>SAMUI!G50+AMC!G50+CRP!G50</f>
        <v>0</v>
      </c>
      <c r="H50" s="151">
        <f>SAMUI!H50+AMC!H50+CRP!H50</f>
        <v>0</v>
      </c>
      <c r="I50" s="151">
        <f>SAMUI!I50+AMC!I50+CRP!I50</f>
        <v>0</v>
      </c>
      <c r="J50" s="151">
        <f>SAMUI!J50+AMC!J50+CRP!J50</f>
        <v>0</v>
      </c>
      <c r="K50" s="151">
        <f>SAMUI!K50+AMC!K50+CRP!K50</f>
        <v>0</v>
      </c>
      <c r="L50" s="433">
        <f>SAMUI!L50+AMC!L50+CRP!L50</f>
        <v>0</v>
      </c>
    </row>
    <row r="51" spans="1:12" s="3" customFormat="1" ht="12.75" hidden="1" customHeight="1" thickBot="1" x14ac:dyDescent="0.25">
      <c r="A51" s="551">
        <f t="shared" si="0"/>
        <v>41</v>
      </c>
      <c r="B51" s="32" t="s">
        <v>72</v>
      </c>
      <c r="C51" s="242" t="s">
        <v>73</v>
      </c>
      <c r="D51" s="151">
        <f>SAMUI!D51+AMC!D51+CRP!D51</f>
        <v>0</v>
      </c>
      <c r="E51" s="151">
        <f>SAMUI!E51+AMC!E51+CRP!E51</f>
        <v>0</v>
      </c>
      <c r="F51" s="151">
        <f>SAMUI!F51+AMC!F51+CRP!F51</f>
        <v>0</v>
      </c>
      <c r="G51" s="151">
        <f>SAMUI!G51+AMC!G51+CRP!G51</f>
        <v>0</v>
      </c>
      <c r="H51" s="151">
        <f>SAMUI!H51+AMC!H51+CRP!H51</f>
        <v>0</v>
      </c>
      <c r="I51" s="151">
        <f>SAMUI!I51+AMC!I51+CRP!I51</f>
        <v>0</v>
      </c>
      <c r="J51" s="151">
        <f>SAMUI!J51+AMC!J51+CRP!J51</f>
        <v>0</v>
      </c>
      <c r="K51" s="151">
        <f>SAMUI!K51+AMC!K51+CRP!K51</f>
        <v>0</v>
      </c>
      <c r="L51" s="433">
        <f>SAMUI!L51+AMC!L51+CRP!L51</f>
        <v>0</v>
      </c>
    </row>
    <row r="52" spans="1:12" s="3" customFormat="1" ht="12.75" hidden="1" customHeight="1" thickBot="1" x14ac:dyDescent="0.25">
      <c r="A52" s="114">
        <f t="shared" si="0"/>
        <v>42</v>
      </c>
      <c r="B52" s="30" t="s">
        <v>74</v>
      </c>
      <c r="C52" s="244" t="s">
        <v>75</v>
      </c>
      <c r="D52" s="151">
        <f>SAMUI!D52+AMC!D52+CRP!D52</f>
        <v>0</v>
      </c>
      <c r="E52" s="151">
        <f>SAMUI!E52+AMC!E52+CRP!E52</f>
        <v>0</v>
      </c>
      <c r="F52" s="151">
        <f>SAMUI!F52+AMC!F52+CRP!F52</f>
        <v>0</v>
      </c>
      <c r="G52" s="151">
        <f>SAMUI!G52+AMC!G52+CRP!G52</f>
        <v>0</v>
      </c>
      <c r="H52" s="151">
        <f>SAMUI!H52+AMC!H52+CRP!H52</f>
        <v>0</v>
      </c>
      <c r="I52" s="151">
        <f>SAMUI!I52+AMC!I52+CRP!I52</f>
        <v>0</v>
      </c>
      <c r="J52" s="151">
        <f>SAMUI!J52+AMC!J52+CRP!J52</f>
        <v>0</v>
      </c>
      <c r="K52" s="151">
        <f>SAMUI!K52+AMC!K52+CRP!K52</f>
        <v>0</v>
      </c>
      <c r="L52" s="433">
        <f>SAMUI!L52+AMC!L52+CRP!L52</f>
        <v>0</v>
      </c>
    </row>
    <row r="53" spans="1:12" s="3" customFormat="1" ht="12.75" hidden="1" customHeight="1" thickBot="1" x14ac:dyDescent="0.25">
      <c r="A53" s="551">
        <f t="shared" si="0"/>
        <v>43</v>
      </c>
      <c r="B53" s="30" t="s">
        <v>76</v>
      </c>
      <c r="C53" s="244" t="s">
        <v>77</v>
      </c>
      <c r="D53" s="151">
        <f>SAMUI!D53+AMC!D53+CRP!D53</f>
        <v>0</v>
      </c>
      <c r="E53" s="151">
        <f>SAMUI!E53+AMC!E53+CRP!E53</f>
        <v>0</v>
      </c>
      <c r="F53" s="151">
        <f>SAMUI!F53+AMC!F53+CRP!F53</f>
        <v>0</v>
      </c>
      <c r="G53" s="151">
        <f>SAMUI!G53+AMC!G53+CRP!G53</f>
        <v>0</v>
      </c>
      <c r="H53" s="151">
        <f>SAMUI!H53+AMC!H53+CRP!H53</f>
        <v>0</v>
      </c>
      <c r="I53" s="151">
        <f>SAMUI!I53+AMC!I53+CRP!I53</f>
        <v>0</v>
      </c>
      <c r="J53" s="151">
        <f>SAMUI!J53+AMC!J53+CRP!J53</f>
        <v>0</v>
      </c>
      <c r="K53" s="151">
        <f>SAMUI!K53+AMC!K53+CRP!K53</f>
        <v>0</v>
      </c>
      <c r="L53" s="433">
        <f>SAMUI!L53+AMC!L53+CRP!L53</f>
        <v>0</v>
      </c>
    </row>
    <row r="54" spans="1:12" s="3" customFormat="1" ht="12.75" hidden="1" customHeight="1" thickBot="1" x14ac:dyDescent="0.25">
      <c r="A54" s="114">
        <f t="shared" si="0"/>
        <v>44</v>
      </c>
      <c r="B54" s="30" t="s">
        <v>78</v>
      </c>
      <c r="C54" s="244" t="s">
        <v>79</v>
      </c>
      <c r="D54" s="151">
        <f>SAMUI!D54+AMC!D54+CRP!D54</f>
        <v>0</v>
      </c>
      <c r="E54" s="151">
        <f>SAMUI!E54+AMC!E54+CRP!E54</f>
        <v>0</v>
      </c>
      <c r="F54" s="151">
        <f>SAMUI!F54+AMC!F54+CRP!F54</f>
        <v>0</v>
      </c>
      <c r="G54" s="151">
        <f>SAMUI!G54+AMC!G54+CRP!G54</f>
        <v>0</v>
      </c>
      <c r="H54" s="151">
        <f>SAMUI!H54+AMC!H54+CRP!H54</f>
        <v>0</v>
      </c>
      <c r="I54" s="151">
        <f>SAMUI!I54+AMC!I54+CRP!I54</f>
        <v>0</v>
      </c>
      <c r="J54" s="151">
        <f>SAMUI!J54+AMC!J54+CRP!J54</f>
        <v>0</v>
      </c>
      <c r="K54" s="151">
        <f>SAMUI!K54+AMC!K54+CRP!K54</f>
        <v>0</v>
      </c>
      <c r="L54" s="433">
        <f>SAMUI!L54+AMC!L54+CRP!L54</f>
        <v>0</v>
      </c>
    </row>
    <row r="55" spans="1:12" s="3" customFormat="1" ht="12.75" hidden="1" customHeight="1" thickBot="1" x14ac:dyDescent="0.25">
      <c r="A55" s="551">
        <f t="shared" si="0"/>
        <v>45</v>
      </c>
      <c r="B55" s="30" t="s">
        <v>133</v>
      </c>
      <c r="C55" s="244" t="s">
        <v>80</v>
      </c>
      <c r="D55" s="151">
        <f>SAMUI!D55+AMC!D55+CRP!D55</f>
        <v>0</v>
      </c>
      <c r="E55" s="151">
        <f>SAMUI!E55+AMC!E55+CRP!E55</f>
        <v>0</v>
      </c>
      <c r="F55" s="151">
        <f>SAMUI!F55+AMC!F55+CRP!F55</f>
        <v>0</v>
      </c>
      <c r="G55" s="151">
        <f>SAMUI!G55+AMC!G55+CRP!G55</f>
        <v>0</v>
      </c>
      <c r="H55" s="151">
        <f>SAMUI!H55+AMC!H55+CRP!H55</f>
        <v>0</v>
      </c>
      <c r="I55" s="151">
        <f>SAMUI!I55+AMC!I55+CRP!I55</f>
        <v>0</v>
      </c>
      <c r="J55" s="151">
        <f>SAMUI!J55+AMC!J55+CRP!J55</f>
        <v>0</v>
      </c>
      <c r="K55" s="151">
        <f>SAMUI!K55+AMC!K55+CRP!K55</f>
        <v>0</v>
      </c>
      <c r="L55" s="433">
        <f>SAMUI!L55+AMC!L55+CRP!L55</f>
        <v>0</v>
      </c>
    </row>
    <row r="56" spans="1:12" s="3" customFormat="1" ht="13.5" thickBot="1" x14ac:dyDescent="0.25">
      <c r="A56" s="114">
        <f t="shared" si="0"/>
        <v>46</v>
      </c>
      <c r="B56" s="30" t="s">
        <v>81</v>
      </c>
      <c r="C56" s="244" t="s">
        <v>82</v>
      </c>
      <c r="D56" s="151">
        <f>SAMUI!D56+AMC!D56+CRP!D56</f>
        <v>0</v>
      </c>
      <c r="E56" s="151">
        <f>SAMUI!E56+AMC!E56+CRP!E56</f>
        <v>19</v>
      </c>
      <c r="F56" s="151">
        <f>SAMUI!F56+AMC!F56+CRP!F56</f>
        <v>5</v>
      </c>
      <c r="G56" s="151">
        <f>SAMUI!G56+AMC!G56+CRP!G56</f>
        <v>5</v>
      </c>
      <c r="H56" s="151">
        <f>SAMUI!H56+AMC!H56+CRP!H56</f>
        <v>5</v>
      </c>
      <c r="I56" s="151">
        <f>SAMUI!I56+AMC!I56+CRP!I56</f>
        <v>4</v>
      </c>
      <c r="J56" s="151">
        <f>SAMUI!J56+AMC!J56+CRP!J56</f>
        <v>0</v>
      </c>
      <c r="K56" s="151">
        <f>SAMUI!K56+AMC!K56+CRP!K56</f>
        <v>0</v>
      </c>
      <c r="L56" s="433">
        <f>SAMUI!L56+AMC!L56+CRP!L56</f>
        <v>0</v>
      </c>
    </row>
    <row r="57" spans="1:12" s="3" customFormat="1" ht="13.5" thickBot="1" x14ac:dyDescent="0.25">
      <c r="A57" s="551">
        <f t="shared" si="0"/>
        <v>47</v>
      </c>
      <c r="B57" s="77" t="s">
        <v>144</v>
      </c>
      <c r="C57" s="245" t="s">
        <v>83</v>
      </c>
      <c r="D57" s="143">
        <f>SAMUI!D57+AMC!D57+CRP!D57</f>
        <v>0</v>
      </c>
      <c r="E57" s="143">
        <f>SAMUI!E57+AMC!E57+CRP!E57</f>
        <v>19</v>
      </c>
      <c r="F57" s="143">
        <f>SAMUI!F57+AMC!F57+CRP!F57</f>
        <v>5</v>
      </c>
      <c r="G57" s="143">
        <f>SAMUI!G57+AMC!G57+CRP!G57</f>
        <v>5</v>
      </c>
      <c r="H57" s="143">
        <f>SAMUI!H57+AMC!H57+CRP!H57</f>
        <v>5</v>
      </c>
      <c r="I57" s="143">
        <f>SAMUI!I57+AMC!I57+CRP!I57</f>
        <v>4</v>
      </c>
      <c r="J57" s="143">
        <f>SAMUI!J57+AMC!J57+CRP!J57</f>
        <v>0</v>
      </c>
      <c r="K57" s="143">
        <f>SAMUI!K57+AMC!K57+CRP!K57</f>
        <v>0</v>
      </c>
      <c r="L57" s="742">
        <f>SAMUI!L57+AMC!L57+CRP!L57</f>
        <v>0</v>
      </c>
    </row>
    <row r="58" spans="1:12" s="3" customFormat="1" ht="13.35" hidden="1" customHeight="1" thickBot="1" x14ac:dyDescent="0.25">
      <c r="A58" s="114">
        <f t="shared" si="0"/>
        <v>48</v>
      </c>
      <c r="B58" s="85" t="s">
        <v>84</v>
      </c>
      <c r="C58" s="78" t="s">
        <v>85</v>
      </c>
      <c r="D58" s="478">
        <f>SAMUI!D58+AMC!D58+CRP!D58</f>
        <v>0</v>
      </c>
      <c r="E58" s="478">
        <f>SAMUI!E58+AMC!E58+CRP!E58</f>
        <v>0</v>
      </c>
      <c r="F58" s="478">
        <f>SAMUI!F58+AMC!F58+CRP!F58</f>
        <v>0</v>
      </c>
      <c r="G58" s="478">
        <f>SAMUI!G58+AMC!G58+CRP!G58</f>
        <v>0</v>
      </c>
      <c r="H58" s="478">
        <f>SAMUI!H58+AMC!H58+CRP!H58</f>
        <v>0</v>
      </c>
      <c r="I58" s="478">
        <f>SAMUI!I58+AMC!I58+CRP!I58</f>
        <v>0</v>
      </c>
      <c r="J58" s="478">
        <f>SAMUI!J58+AMC!J58+CRP!J58</f>
        <v>0</v>
      </c>
      <c r="K58" s="478">
        <f>SAMUI!K58+AMC!K58+CRP!K58</f>
        <v>0</v>
      </c>
      <c r="L58" s="478">
        <f>SAMUI!L58+AMC!L58+CRP!L58</f>
        <v>0</v>
      </c>
    </row>
    <row r="59" spans="1:12" s="3" customFormat="1" ht="23.25" hidden="1" customHeight="1" x14ac:dyDescent="0.2">
      <c r="A59" s="551">
        <f t="shared" si="0"/>
        <v>49</v>
      </c>
      <c r="B59" s="24" t="s">
        <v>136</v>
      </c>
      <c r="C59" s="8" t="s">
        <v>86</v>
      </c>
      <c r="D59" s="151">
        <f>SAMUI!D59+AMC!D59+CRP!D59</f>
        <v>0</v>
      </c>
      <c r="E59" s="151">
        <f>SAMUI!E59+AMC!E59+CRP!E59</f>
        <v>0</v>
      </c>
      <c r="F59" s="151" t="e">
        <f>SAMUI!F59+AMC!F59+CRP!F59</f>
        <v>#VALUE!</v>
      </c>
      <c r="G59" s="151">
        <f>SAMUI!G59+AMC!G59+CRP!G59</f>
        <v>0</v>
      </c>
      <c r="H59" s="151">
        <f>SAMUI!H59+AMC!H59+CRP!H59</f>
        <v>0</v>
      </c>
      <c r="I59" s="151">
        <f>SAMUI!I59+AMC!I59+CRP!I59</f>
        <v>0</v>
      </c>
      <c r="J59" s="151" t="e">
        <f>SAMUI!J59+AMC!J59+CRP!J59</f>
        <v>#VALUE!</v>
      </c>
      <c r="K59" s="151">
        <f>SAMUI!K59+AMC!K59+CRP!K59</f>
        <v>0</v>
      </c>
      <c r="L59" s="151">
        <f>SAMUI!L59+AMC!L59+CRP!L59</f>
        <v>0</v>
      </c>
    </row>
    <row r="60" spans="1:12" s="3" customFormat="1" ht="12.75" hidden="1" customHeight="1" x14ac:dyDescent="0.2">
      <c r="A60" s="114">
        <f t="shared" si="0"/>
        <v>50</v>
      </c>
      <c r="B60" s="32" t="s">
        <v>87</v>
      </c>
      <c r="C60" s="6" t="s">
        <v>88</v>
      </c>
      <c r="D60" s="151">
        <f>SAMUI!D60+AMC!D60+CRP!D60</f>
        <v>0</v>
      </c>
      <c r="E60" s="151">
        <f>SAMUI!E60+AMC!E60+CRP!E60</f>
        <v>0</v>
      </c>
      <c r="F60" s="151" t="e">
        <f>SAMUI!F60+AMC!F60+CRP!F60</f>
        <v>#VALUE!</v>
      </c>
      <c r="G60" s="151">
        <f>SAMUI!G60+AMC!G60+CRP!G60</f>
        <v>0</v>
      </c>
      <c r="H60" s="151">
        <f>SAMUI!H60+AMC!H60+CRP!H60</f>
        <v>0</v>
      </c>
      <c r="I60" s="151">
        <f>SAMUI!I60+AMC!I60+CRP!I60</f>
        <v>0</v>
      </c>
      <c r="J60" s="151" t="e">
        <f>SAMUI!J60+AMC!J60+CRP!J60</f>
        <v>#VALUE!</v>
      </c>
      <c r="K60" s="151">
        <f>SAMUI!K60+AMC!K60+CRP!K60</f>
        <v>0</v>
      </c>
      <c r="L60" s="151">
        <f>SAMUI!L60+AMC!L60+CRP!L60</f>
        <v>0</v>
      </c>
    </row>
    <row r="61" spans="1:12" s="3" customFormat="1" ht="12.75" hidden="1" customHeight="1" x14ac:dyDescent="0.2">
      <c r="A61" s="551">
        <f t="shared" si="0"/>
        <v>51</v>
      </c>
      <c r="B61" s="30" t="s">
        <v>89</v>
      </c>
      <c r="C61" s="8" t="s">
        <v>90</v>
      </c>
      <c r="D61" s="151">
        <f>SAMUI!D61+AMC!D61+CRP!D61</f>
        <v>0</v>
      </c>
      <c r="E61" s="151">
        <f>SAMUI!E61+AMC!E61+CRP!E61</f>
        <v>0</v>
      </c>
      <c r="F61" s="151">
        <f>SAMUI!F61+AMC!F61+CRP!F61</f>
        <v>0</v>
      </c>
      <c r="G61" s="151">
        <f>SAMUI!G61+AMC!G61+CRP!G61</f>
        <v>0</v>
      </c>
      <c r="H61" s="151">
        <f>SAMUI!H61+AMC!H61+CRP!H61</f>
        <v>0</v>
      </c>
      <c r="I61" s="151">
        <f>SAMUI!I61+AMC!I61+CRP!I61</f>
        <v>0</v>
      </c>
      <c r="J61" s="151" t="e">
        <f>SAMUI!J61+AMC!J61+CRP!J61</f>
        <v>#VALUE!</v>
      </c>
      <c r="K61" s="151">
        <f>SAMUI!K61+AMC!K61+CRP!K61</f>
        <v>0</v>
      </c>
      <c r="L61" s="151">
        <f>SAMUI!L61+AMC!L61+CRP!L61</f>
        <v>0</v>
      </c>
    </row>
    <row r="62" spans="1:12" s="3" customFormat="1" ht="12.75" hidden="1" customHeight="1" x14ac:dyDescent="0.2">
      <c r="A62" s="114">
        <f t="shared" si="0"/>
        <v>52</v>
      </c>
      <c r="B62" s="30" t="s">
        <v>91</v>
      </c>
      <c r="C62" s="8" t="s">
        <v>92</v>
      </c>
      <c r="D62" s="151">
        <f>SAMUI!D62+AMC!D62+CRP!D62</f>
        <v>0</v>
      </c>
      <c r="E62" s="151">
        <f>SAMUI!E62+AMC!E62+CRP!E62</f>
        <v>0</v>
      </c>
      <c r="F62" s="151">
        <f>SAMUI!F62+AMC!F62+CRP!F62</f>
        <v>0</v>
      </c>
      <c r="G62" s="151">
        <f>SAMUI!G62+AMC!G62+CRP!G62</f>
        <v>0</v>
      </c>
      <c r="H62" s="151">
        <f>SAMUI!H62+AMC!H62+CRP!H62</f>
        <v>0</v>
      </c>
      <c r="I62" s="151">
        <f>SAMUI!I62+AMC!I62+CRP!I62</f>
        <v>0</v>
      </c>
      <c r="J62" s="151">
        <f>SAMUI!J62+AMC!J62+CRP!J62</f>
        <v>0</v>
      </c>
      <c r="K62" s="151">
        <f>SAMUI!K62+AMC!K62+CRP!K62</f>
        <v>0</v>
      </c>
      <c r="L62" s="151">
        <f>SAMUI!L62+AMC!L62+CRP!L62</f>
        <v>0</v>
      </c>
    </row>
    <row r="63" spans="1:12" s="3" customFormat="1" ht="12.75" hidden="1" customHeight="1" x14ac:dyDescent="0.2">
      <c r="A63" s="551">
        <f t="shared" si="0"/>
        <v>53</v>
      </c>
      <c r="B63" s="37" t="s">
        <v>93</v>
      </c>
      <c r="C63" s="8" t="s">
        <v>94</v>
      </c>
      <c r="D63" s="151">
        <f>SAMUI!D63+AMC!D63+CRP!D63</f>
        <v>0</v>
      </c>
      <c r="E63" s="151">
        <f>SAMUI!E63+AMC!E63+CRP!E63</f>
        <v>0</v>
      </c>
      <c r="F63" s="151">
        <f>SAMUI!F63+AMC!F63+CRP!F63</f>
        <v>0</v>
      </c>
      <c r="G63" s="151">
        <f>SAMUI!G63+AMC!G63+CRP!G63</f>
        <v>0</v>
      </c>
      <c r="H63" s="151">
        <f>SAMUI!H63+AMC!H63+CRP!H63</f>
        <v>0</v>
      </c>
      <c r="I63" s="151">
        <f>SAMUI!I63+AMC!I63+CRP!I63</f>
        <v>0</v>
      </c>
      <c r="J63" s="151">
        <f>SAMUI!J63+AMC!J63+CRP!J63</f>
        <v>0</v>
      </c>
      <c r="K63" s="151">
        <f>SAMUI!K63+AMC!K63+CRP!K63</f>
        <v>0</v>
      </c>
      <c r="L63" s="151">
        <f>SAMUI!L63+AMC!L63+CRP!L63</f>
        <v>0</v>
      </c>
    </row>
    <row r="64" spans="1:12" s="3" customFormat="1" ht="12.75" hidden="1" customHeight="1" x14ac:dyDescent="0.2">
      <c r="A64" s="114">
        <f t="shared" si="0"/>
        <v>54</v>
      </c>
      <c r="B64" s="37" t="s">
        <v>95</v>
      </c>
      <c r="C64" s="6" t="s">
        <v>96</v>
      </c>
      <c r="D64" s="151">
        <f>SAMUI!D64+AMC!D64+CRP!D64</f>
        <v>0</v>
      </c>
      <c r="E64" s="151">
        <f>SAMUI!E64+AMC!E64+CRP!E64</f>
        <v>0</v>
      </c>
      <c r="F64" s="151">
        <f>SAMUI!F64+AMC!F64+CRP!F64</f>
        <v>0</v>
      </c>
      <c r="G64" s="151">
        <f>SAMUI!G64+AMC!G64+CRP!G64</f>
        <v>0</v>
      </c>
      <c r="H64" s="151">
        <f>SAMUI!H64+AMC!H64+CRP!H64</f>
        <v>0</v>
      </c>
      <c r="I64" s="151">
        <f>SAMUI!I64+AMC!I64+CRP!I64</f>
        <v>0</v>
      </c>
      <c r="J64" s="151">
        <f>SAMUI!J64+AMC!J64+CRP!J64</f>
        <v>0</v>
      </c>
      <c r="K64" s="151">
        <f>SAMUI!K64+AMC!K64+CRP!K64</f>
        <v>0</v>
      </c>
      <c r="L64" s="151">
        <f>SAMUI!L64+AMC!L64+CRP!L64</f>
        <v>0</v>
      </c>
    </row>
    <row r="65" spans="1:12" s="3" customFormat="1" ht="12.75" hidden="1" customHeight="1" x14ac:dyDescent="0.2">
      <c r="A65" s="551">
        <f t="shared" si="0"/>
        <v>55</v>
      </c>
      <c r="B65" s="38" t="s">
        <v>97</v>
      </c>
      <c r="C65" s="6"/>
      <c r="D65" s="151">
        <f>SAMUI!D65+AMC!D65+CRP!D65</f>
        <v>0</v>
      </c>
      <c r="E65" s="151">
        <f>SAMUI!E65+AMC!E65+CRP!E65</f>
        <v>0</v>
      </c>
      <c r="F65" s="151">
        <f>SAMUI!F65+AMC!F65+CRP!F65</f>
        <v>0</v>
      </c>
      <c r="G65" s="151">
        <f>SAMUI!G65+AMC!G65+CRP!G65</f>
        <v>0</v>
      </c>
      <c r="H65" s="151">
        <f>SAMUI!H65+AMC!H65+CRP!H65</f>
        <v>0</v>
      </c>
      <c r="I65" s="151">
        <f>SAMUI!I65+AMC!I65+CRP!I65</f>
        <v>0</v>
      </c>
      <c r="J65" s="151">
        <f>SAMUI!J65+AMC!J65+CRP!J65</f>
        <v>0</v>
      </c>
      <c r="K65" s="151">
        <f>SAMUI!K65+AMC!K65+CRP!K65</f>
        <v>0</v>
      </c>
      <c r="L65" s="151">
        <f>SAMUI!L65+AMC!L65+CRP!L65</f>
        <v>0</v>
      </c>
    </row>
    <row r="66" spans="1:12" s="3" customFormat="1" ht="12.75" hidden="1" customHeight="1" x14ac:dyDescent="0.2">
      <c r="A66" s="114">
        <f t="shared" si="0"/>
        <v>56</v>
      </c>
      <c r="B66" s="38" t="s">
        <v>98</v>
      </c>
      <c r="C66" s="6"/>
      <c r="D66" s="151">
        <f>SAMUI!D66+AMC!D66+CRP!D66</f>
        <v>0</v>
      </c>
      <c r="E66" s="151">
        <f>SAMUI!E66+AMC!E66+CRP!E66</f>
        <v>0</v>
      </c>
      <c r="F66" s="151">
        <f>SAMUI!F66+AMC!F66+CRP!F66</f>
        <v>0</v>
      </c>
      <c r="G66" s="151">
        <f>SAMUI!G66+AMC!G66+CRP!G66</f>
        <v>0</v>
      </c>
      <c r="H66" s="151">
        <f>SAMUI!H66+AMC!H66+CRP!H66</f>
        <v>0</v>
      </c>
      <c r="I66" s="151">
        <f>SAMUI!I66+AMC!I66+CRP!I66</f>
        <v>0</v>
      </c>
      <c r="J66" s="151">
        <f>SAMUI!J66+AMC!J66+CRP!J66</f>
        <v>0</v>
      </c>
      <c r="K66" s="151">
        <f>SAMUI!K66+AMC!K66+CRP!K66</f>
        <v>0</v>
      </c>
      <c r="L66" s="151">
        <f>SAMUI!L66+AMC!L66+CRP!L66</f>
        <v>0</v>
      </c>
    </row>
    <row r="67" spans="1:12" s="3" customFormat="1" ht="12.75" hidden="1" customHeight="1" x14ac:dyDescent="0.2">
      <c r="A67" s="551">
        <f t="shared" si="0"/>
        <v>57</v>
      </c>
      <c r="B67" s="38" t="s">
        <v>99</v>
      </c>
      <c r="C67" s="6"/>
      <c r="D67" s="151">
        <f>SAMUI!D67+AMC!D67+CRP!D67</f>
        <v>0</v>
      </c>
      <c r="E67" s="151">
        <f>SAMUI!E67+AMC!E67+CRP!E67</f>
        <v>0</v>
      </c>
      <c r="F67" s="151">
        <f>SAMUI!F67+AMC!F67+CRP!F67</f>
        <v>0</v>
      </c>
      <c r="G67" s="151">
        <f>SAMUI!G67+AMC!G67+CRP!G67</f>
        <v>0</v>
      </c>
      <c r="H67" s="151">
        <f>SAMUI!H67+AMC!H67+CRP!H67</f>
        <v>0</v>
      </c>
      <c r="I67" s="151">
        <f>SAMUI!I67+AMC!I67+CRP!I67</f>
        <v>0</v>
      </c>
      <c r="J67" s="151">
        <f>SAMUI!J67+AMC!J67+CRP!J67</f>
        <v>0</v>
      </c>
      <c r="K67" s="151">
        <f>SAMUI!K67+AMC!K67+CRP!K67</f>
        <v>0</v>
      </c>
      <c r="L67" s="151">
        <f>SAMUI!L67+AMC!L67+CRP!L67</f>
        <v>0</v>
      </c>
    </row>
    <row r="68" spans="1:12" s="3" customFormat="1" ht="12.75" hidden="1" customHeight="1" x14ac:dyDescent="0.2">
      <c r="A68" s="114">
        <f t="shared" si="0"/>
        <v>58</v>
      </c>
      <c r="B68" s="38" t="s">
        <v>100</v>
      </c>
      <c r="C68" s="6"/>
      <c r="D68" s="151">
        <f>SAMUI!D68+AMC!D68+CRP!D68</f>
        <v>0</v>
      </c>
      <c r="E68" s="151">
        <f>SAMUI!E68+AMC!E68+CRP!E68</f>
        <v>0</v>
      </c>
      <c r="F68" s="151">
        <f>SAMUI!F68+AMC!F68+CRP!F68</f>
        <v>0</v>
      </c>
      <c r="G68" s="151">
        <f>SAMUI!G68+AMC!G68+CRP!G68</f>
        <v>0</v>
      </c>
      <c r="H68" s="151">
        <f>SAMUI!H68+AMC!H68+CRP!H68</f>
        <v>0</v>
      </c>
      <c r="I68" s="151">
        <f>SAMUI!I68+AMC!I68+CRP!I68</f>
        <v>0</v>
      </c>
      <c r="J68" s="151">
        <f>SAMUI!J68+AMC!J68+CRP!J68</f>
        <v>0</v>
      </c>
      <c r="K68" s="151">
        <f>SAMUI!K68+AMC!K68+CRP!K68</f>
        <v>0</v>
      </c>
      <c r="L68" s="151">
        <f>SAMUI!L68+AMC!L68+CRP!L68</f>
        <v>0</v>
      </c>
    </row>
    <row r="69" spans="1:12" s="3" customFormat="1" ht="12.75" hidden="1" customHeight="1" x14ac:dyDescent="0.2">
      <c r="A69" s="551">
        <f t="shared" si="0"/>
        <v>59</v>
      </c>
      <c r="B69" s="38" t="s">
        <v>101</v>
      </c>
      <c r="C69" s="6"/>
      <c r="D69" s="151">
        <f>SAMUI!D69+AMC!D69+CRP!D69</f>
        <v>0</v>
      </c>
      <c r="E69" s="151">
        <f>SAMUI!E69+AMC!E69+CRP!E69</f>
        <v>0</v>
      </c>
      <c r="F69" s="151">
        <f>SAMUI!F69+AMC!F69+CRP!F69</f>
        <v>0</v>
      </c>
      <c r="G69" s="151">
        <f>SAMUI!G69+AMC!G69+CRP!G69</f>
        <v>0</v>
      </c>
      <c r="H69" s="151">
        <f>SAMUI!H69+AMC!H69+CRP!H69</f>
        <v>0</v>
      </c>
      <c r="I69" s="151">
        <f>SAMUI!I69+AMC!I69+CRP!I69</f>
        <v>0</v>
      </c>
      <c r="J69" s="151">
        <f>SAMUI!J69+AMC!J69+CRP!J69</f>
        <v>0</v>
      </c>
      <c r="K69" s="151">
        <f>SAMUI!K69+AMC!K69+CRP!K69</f>
        <v>0</v>
      </c>
      <c r="L69" s="151">
        <f>SAMUI!L69+AMC!L69+CRP!L69</f>
        <v>0</v>
      </c>
    </row>
    <row r="70" spans="1:12" s="3" customFormat="1" ht="12.75" hidden="1" customHeight="1" x14ac:dyDescent="0.2">
      <c r="A70" s="114">
        <f t="shared" si="0"/>
        <v>60</v>
      </c>
      <c r="B70" s="38" t="s">
        <v>102</v>
      </c>
      <c r="C70" s="6"/>
      <c r="D70" s="151">
        <f>SAMUI!D70+AMC!D70+CRP!D70</f>
        <v>0</v>
      </c>
      <c r="E70" s="151">
        <f>SAMUI!E70+AMC!E70+CRP!E70</f>
        <v>0</v>
      </c>
      <c r="F70" s="151">
        <f>SAMUI!F70+AMC!F70+CRP!F70</f>
        <v>0</v>
      </c>
      <c r="G70" s="151">
        <f>SAMUI!G70+AMC!G70+CRP!G70</f>
        <v>0</v>
      </c>
      <c r="H70" s="151">
        <f>SAMUI!H70+AMC!H70+CRP!H70</f>
        <v>0</v>
      </c>
      <c r="I70" s="151">
        <f>SAMUI!I70+AMC!I70+CRP!I70</f>
        <v>0</v>
      </c>
      <c r="J70" s="151">
        <f>SAMUI!J70+AMC!J70+CRP!J70</f>
        <v>0</v>
      </c>
      <c r="K70" s="151">
        <f>SAMUI!K70+AMC!K70+CRP!K70</f>
        <v>0</v>
      </c>
      <c r="L70" s="151">
        <f>SAMUI!L70+AMC!L70+CRP!L70</f>
        <v>0</v>
      </c>
    </row>
    <row r="71" spans="1:12" s="3" customFormat="1" ht="12.75" hidden="1" customHeight="1" x14ac:dyDescent="0.2">
      <c r="A71" s="551">
        <f t="shared" si="0"/>
        <v>61</v>
      </c>
      <c r="B71" s="37" t="s">
        <v>103</v>
      </c>
      <c r="C71" s="6" t="s">
        <v>104</v>
      </c>
      <c r="D71" s="151">
        <f>SAMUI!D71+AMC!D71+CRP!D71</f>
        <v>0</v>
      </c>
      <c r="E71" s="151">
        <f>SAMUI!E71+AMC!E71+CRP!E71</f>
        <v>0</v>
      </c>
      <c r="F71" s="151">
        <f>SAMUI!F71+AMC!F71+CRP!F71</f>
        <v>0</v>
      </c>
      <c r="G71" s="151">
        <f>SAMUI!G71+AMC!G71+CRP!G71</f>
        <v>0</v>
      </c>
      <c r="H71" s="151">
        <f>SAMUI!H71+AMC!H71+CRP!H71</f>
        <v>0</v>
      </c>
      <c r="I71" s="151">
        <f>SAMUI!I71+AMC!I71+CRP!I71</f>
        <v>0</v>
      </c>
      <c r="J71" s="151">
        <f>SAMUI!J71+AMC!J71+CRP!J71</f>
        <v>0</v>
      </c>
      <c r="K71" s="151">
        <f>SAMUI!K71+AMC!K71+CRP!K71</f>
        <v>0</v>
      </c>
      <c r="L71" s="151">
        <f>SAMUI!L71+AMC!L71+CRP!L71</f>
        <v>0</v>
      </c>
    </row>
    <row r="72" spans="1:12" s="3" customFormat="1" ht="12.75" hidden="1" customHeight="1" x14ac:dyDescent="0.2">
      <c r="A72" s="114">
        <f t="shared" si="0"/>
        <v>62</v>
      </c>
      <c r="B72" s="38" t="s">
        <v>105</v>
      </c>
      <c r="C72" s="6"/>
      <c r="D72" s="151">
        <f>SAMUI!D72+AMC!D72+CRP!D72</f>
        <v>0</v>
      </c>
      <c r="E72" s="151">
        <f>SAMUI!E72+AMC!E72+CRP!E72</f>
        <v>0</v>
      </c>
      <c r="F72" s="151">
        <f>SAMUI!F72+AMC!F72+CRP!F72</f>
        <v>0</v>
      </c>
      <c r="G72" s="151">
        <f>SAMUI!G72+AMC!G72+CRP!G72</f>
        <v>0</v>
      </c>
      <c r="H72" s="151">
        <f>SAMUI!H72+AMC!H72+CRP!H72</f>
        <v>0</v>
      </c>
      <c r="I72" s="151">
        <f>SAMUI!I72+AMC!I72+CRP!I72</f>
        <v>0</v>
      </c>
      <c r="J72" s="151">
        <f>SAMUI!J72+AMC!J72+CRP!J72</f>
        <v>0</v>
      </c>
      <c r="K72" s="151">
        <f>SAMUI!K72+AMC!K72+CRP!K72</f>
        <v>0</v>
      </c>
      <c r="L72" s="151">
        <f>SAMUI!L72+AMC!L72+CRP!L72</f>
        <v>0</v>
      </c>
    </row>
    <row r="73" spans="1:12" s="3" customFormat="1" ht="12.75" hidden="1" customHeight="1" x14ac:dyDescent="0.2">
      <c r="A73" s="551">
        <f t="shared" si="0"/>
        <v>63</v>
      </c>
      <c r="B73" s="38" t="s">
        <v>106</v>
      </c>
      <c r="C73" s="6"/>
      <c r="D73" s="151">
        <f>SAMUI!D73+AMC!D73+CRP!D73</f>
        <v>0</v>
      </c>
      <c r="E73" s="151">
        <f>SAMUI!E73+AMC!E73+CRP!E73</f>
        <v>0</v>
      </c>
      <c r="F73" s="151">
        <f>SAMUI!F73+AMC!F73+CRP!F73</f>
        <v>0</v>
      </c>
      <c r="G73" s="151">
        <f>SAMUI!G73+AMC!G73+CRP!G73</f>
        <v>0</v>
      </c>
      <c r="H73" s="151">
        <f>SAMUI!H73+AMC!H73+CRP!H73</f>
        <v>0</v>
      </c>
      <c r="I73" s="151">
        <f>SAMUI!I73+AMC!I73+CRP!I73</f>
        <v>0</v>
      </c>
      <c r="J73" s="151">
        <f>SAMUI!J73+AMC!J73+CRP!J73</f>
        <v>0</v>
      </c>
      <c r="K73" s="151">
        <f>SAMUI!K73+AMC!K73+CRP!K73</f>
        <v>0</v>
      </c>
      <c r="L73" s="151">
        <f>SAMUI!L73+AMC!L73+CRP!L73</f>
        <v>0</v>
      </c>
    </row>
    <row r="74" spans="1:12" s="3" customFormat="1" ht="13.35" hidden="1" customHeight="1" x14ac:dyDescent="0.2">
      <c r="A74" s="114">
        <f t="shared" si="0"/>
        <v>64</v>
      </c>
      <c r="B74" s="25" t="s">
        <v>107</v>
      </c>
      <c r="C74" s="8" t="s">
        <v>108</v>
      </c>
      <c r="D74" s="151">
        <f>SAMUI!D74+AMC!D74+CRP!D74</f>
        <v>0</v>
      </c>
      <c r="E74" s="151">
        <f>SAMUI!E74+AMC!E74+CRP!E74</f>
        <v>0</v>
      </c>
      <c r="F74" s="151">
        <f>SAMUI!F74+AMC!F74+CRP!F74</f>
        <v>0</v>
      </c>
      <c r="G74" s="151">
        <f>SAMUI!G74+AMC!G74+CRP!G74</f>
        <v>0</v>
      </c>
      <c r="H74" s="151">
        <f>SAMUI!H74+AMC!H74+CRP!H74</f>
        <v>0</v>
      </c>
      <c r="I74" s="151">
        <f>SAMUI!I74+AMC!I74+CRP!I74</f>
        <v>0</v>
      </c>
      <c r="J74" s="151">
        <f>SAMUI!J74+AMC!J74+CRP!J74</f>
        <v>0</v>
      </c>
      <c r="K74" s="151">
        <f>SAMUI!K74+AMC!K74+CRP!K74</f>
        <v>0</v>
      </c>
      <c r="L74" s="151">
        <f>SAMUI!L74+AMC!L74+CRP!L74</f>
        <v>0</v>
      </c>
    </row>
    <row r="75" spans="1:12" s="3" customFormat="1" ht="12.75" hidden="1" customHeight="1" x14ac:dyDescent="0.2">
      <c r="A75" s="551">
        <f t="shared" si="0"/>
        <v>65</v>
      </c>
      <c r="B75" s="26" t="s">
        <v>109</v>
      </c>
      <c r="C75" s="8" t="s">
        <v>110</v>
      </c>
      <c r="D75" s="151">
        <f>SAMUI!D75+AMC!D75+CRP!D75</f>
        <v>0</v>
      </c>
      <c r="E75" s="151">
        <f>SAMUI!E75+AMC!E75+CRP!E75</f>
        <v>0</v>
      </c>
      <c r="F75" s="151">
        <f>SAMUI!F75+AMC!F75+CRP!F75</f>
        <v>0</v>
      </c>
      <c r="G75" s="151">
        <f>SAMUI!G75+AMC!G75+CRP!G75</f>
        <v>0</v>
      </c>
      <c r="H75" s="151">
        <f>SAMUI!H75+AMC!H75+CRP!H75</f>
        <v>0</v>
      </c>
      <c r="I75" s="151">
        <f>SAMUI!I75+AMC!I75+CRP!I75</f>
        <v>0</v>
      </c>
      <c r="J75" s="151">
        <f>SAMUI!J75+AMC!J75+CRP!J75</f>
        <v>0</v>
      </c>
      <c r="K75" s="151">
        <f>SAMUI!K75+AMC!K75+CRP!K75</f>
        <v>0</v>
      </c>
      <c r="L75" s="151">
        <f>SAMUI!L75+AMC!L75+CRP!L75</f>
        <v>0</v>
      </c>
    </row>
    <row r="76" spans="1:12" s="14" customFormat="1" ht="12.75" hidden="1" customHeight="1" x14ac:dyDescent="0.2">
      <c r="A76" s="114">
        <f t="shared" ref="A76:A86" si="1">A75+1</f>
        <v>66</v>
      </c>
      <c r="B76" s="27" t="s">
        <v>111</v>
      </c>
      <c r="C76" s="41"/>
      <c r="D76" s="151">
        <f>SAMUI!D76+AMC!D76+CRP!D76</f>
        <v>0</v>
      </c>
      <c r="E76" s="151">
        <f>SAMUI!E76+AMC!E76+CRP!E76</f>
        <v>0</v>
      </c>
      <c r="F76" s="151">
        <f>SAMUI!F76+AMC!F76+CRP!F76</f>
        <v>0</v>
      </c>
      <c r="G76" s="151">
        <f>SAMUI!G76+AMC!G76+CRP!G76</f>
        <v>0</v>
      </c>
      <c r="H76" s="151">
        <f>SAMUI!H76+AMC!H76+CRP!H76</f>
        <v>0</v>
      </c>
      <c r="I76" s="151">
        <f>SAMUI!I76+AMC!I76+CRP!I76</f>
        <v>0</v>
      </c>
      <c r="J76" s="151">
        <f>SAMUI!J76+AMC!J76+CRP!J76</f>
        <v>0</v>
      </c>
      <c r="K76" s="151">
        <f>SAMUI!K76+AMC!K76+CRP!K76</f>
        <v>0</v>
      </c>
      <c r="L76" s="151">
        <f>SAMUI!L76+AMC!L76+CRP!L76</f>
        <v>0</v>
      </c>
    </row>
    <row r="77" spans="1:12" s="3" customFormat="1" ht="25.5" hidden="1" customHeight="1" x14ac:dyDescent="0.2">
      <c r="A77" s="551">
        <f t="shared" si="1"/>
        <v>67</v>
      </c>
      <c r="B77" s="25" t="s">
        <v>112</v>
      </c>
      <c r="C77" s="43" t="s">
        <v>137</v>
      </c>
      <c r="D77" s="151">
        <f>SAMUI!D77+AMC!D77+CRP!D77</f>
        <v>0</v>
      </c>
      <c r="E77" s="151">
        <f>SAMUI!E77+AMC!E77+CRP!E77</f>
        <v>0</v>
      </c>
      <c r="F77" s="151">
        <f>SAMUI!F77+AMC!F77+CRP!F77</f>
        <v>0</v>
      </c>
      <c r="G77" s="151">
        <f>SAMUI!G77+AMC!G77+CRP!G77</f>
        <v>0</v>
      </c>
      <c r="H77" s="151">
        <f>SAMUI!H77+AMC!H77+CRP!H77</f>
        <v>0</v>
      </c>
      <c r="I77" s="151">
        <f>SAMUI!I77+AMC!I77+CRP!I77</f>
        <v>0</v>
      </c>
      <c r="J77" s="151">
        <f>SAMUI!J77+AMC!J77+CRP!J77</f>
        <v>0</v>
      </c>
      <c r="K77" s="151">
        <f>SAMUI!K77+AMC!K77+CRP!K77</f>
        <v>0</v>
      </c>
      <c r="L77" s="151">
        <f>SAMUI!L77+AMC!L77+CRP!L77</f>
        <v>0</v>
      </c>
    </row>
    <row r="78" spans="1:12" s="3" customFormat="1" ht="12.75" hidden="1" customHeight="1" x14ac:dyDescent="0.2">
      <c r="A78" s="114">
        <f t="shared" si="1"/>
        <v>68</v>
      </c>
      <c r="B78" s="30" t="s">
        <v>113</v>
      </c>
      <c r="C78" s="8" t="s">
        <v>114</v>
      </c>
      <c r="D78" s="151">
        <f>SAMUI!D78+AMC!D78+CRP!D78</f>
        <v>0</v>
      </c>
      <c r="E78" s="151">
        <f>SAMUI!E78+AMC!E78+CRP!E78</f>
        <v>0</v>
      </c>
      <c r="F78" s="151">
        <f>SAMUI!F78+AMC!F78+CRP!F78</f>
        <v>0</v>
      </c>
      <c r="G78" s="151">
        <f>SAMUI!G78+AMC!G78+CRP!G78</f>
        <v>0</v>
      </c>
      <c r="H78" s="151">
        <f>SAMUI!H78+AMC!H78+CRP!H78</f>
        <v>0</v>
      </c>
      <c r="I78" s="151">
        <f>SAMUI!I78+AMC!I78+CRP!I78</f>
        <v>0</v>
      </c>
      <c r="J78" s="151">
        <f>SAMUI!J78+AMC!J78+CRP!J78</f>
        <v>0</v>
      </c>
      <c r="K78" s="151">
        <f>SAMUI!K78+AMC!K78+CRP!K78</f>
        <v>0</v>
      </c>
      <c r="L78" s="151">
        <f>SAMUI!L78+AMC!L78+CRP!L78</f>
        <v>0</v>
      </c>
    </row>
    <row r="79" spans="1:12" s="15" customFormat="1" ht="12.75" hidden="1" customHeight="1" x14ac:dyDescent="0.2">
      <c r="A79" s="551">
        <f t="shared" si="1"/>
        <v>69</v>
      </c>
      <c r="B79" s="39" t="s">
        <v>115</v>
      </c>
      <c r="C79" s="6" t="s">
        <v>116</v>
      </c>
      <c r="D79" s="151">
        <f>SAMUI!D79+AMC!D79+CRP!D79</f>
        <v>0</v>
      </c>
      <c r="E79" s="151">
        <f>SAMUI!E79+AMC!E79+CRP!E79</f>
        <v>0</v>
      </c>
      <c r="F79" s="151">
        <f>SAMUI!F79+AMC!F79+CRP!F79</f>
        <v>0</v>
      </c>
      <c r="G79" s="151">
        <f>SAMUI!G79+AMC!G79+CRP!G79</f>
        <v>0</v>
      </c>
      <c r="H79" s="151">
        <f>SAMUI!H79+AMC!H79+CRP!H79</f>
        <v>0</v>
      </c>
      <c r="I79" s="151">
        <f>SAMUI!I79+AMC!I79+CRP!I79</f>
        <v>0</v>
      </c>
      <c r="J79" s="151">
        <f>SAMUI!J79+AMC!J79+CRP!J79</f>
        <v>0</v>
      </c>
      <c r="K79" s="151">
        <f>SAMUI!K79+AMC!K79+CRP!K79</f>
        <v>0</v>
      </c>
      <c r="L79" s="151">
        <f>SAMUI!L79+AMC!L79+CRP!L79</f>
        <v>0</v>
      </c>
    </row>
    <row r="80" spans="1:12" s="3" customFormat="1" ht="12.75" hidden="1" customHeight="1" x14ac:dyDescent="0.2">
      <c r="A80" s="114">
        <f t="shared" si="1"/>
        <v>70</v>
      </c>
      <c r="B80" s="40" t="s">
        <v>117</v>
      </c>
      <c r="C80" s="8" t="s">
        <v>118</v>
      </c>
      <c r="D80" s="151">
        <f>SAMUI!D80+AMC!D80+CRP!D80</f>
        <v>0</v>
      </c>
      <c r="E80" s="151">
        <f>SAMUI!E80+AMC!E80+CRP!E80</f>
        <v>0</v>
      </c>
      <c r="F80" s="151">
        <f>SAMUI!F80+AMC!F80+CRP!F80</f>
        <v>0</v>
      </c>
      <c r="G80" s="151">
        <f>SAMUI!G80+AMC!G80+CRP!G80</f>
        <v>0</v>
      </c>
      <c r="H80" s="151">
        <f>SAMUI!H80+AMC!H80+CRP!H80</f>
        <v>0</v>
      </c>
      <c r="I80" s="151">
        <f>SAMUI!I80+AMC!I80+CRP!I80</f>
        <v>0</v>
      </c>
      <c r="J80" s="151">
        <f>SAMUI!J80+AMC!J80+CRP!J80</f>
        <v>0</v>
      </c>
      <c r="K80" s="151">
        <f>SAMUI!K80+AMC!K80+CRP!K80</f>
        <v>0</v>
      </c>
      <c r="L80" s="151">
        <f>SAMUI!L80+AMC!L80+CRP!L80</f>
        <v>0</v>
      </c>
    </row>
    <row r="81" spans="1:14" s="3" customFormat="1" ht="12.75" hidden="1" customHeight="1" x14ac:dyDescent="0.2">
      <c r="A81" s="551">
        <f t="shared" si="1"/>
        <v>71</v>
      </c>
      <c r="B81" s="30" t="s">
        <v>119</v>
      </c>
      <c r="C81" s="4">
        <v>71</v>
      </c>
      <c r="D81" s="151">
        <f>SAMUI!D81+AMC!D81+CRP!D81</f>
        <v>0</v>
      </c>
      <c r="E81" s="151">
        <f>SAMUI!E81+AMC!E81+CRP!E81</f>
        <v>0</v>
      </c>
      <c r="F81" s="151">
        <f>SAMUI!F81+AMC!F81+CRP!F81</f>
        <v>0</v>
      </c>
      <c r="G81" s="151">
        <f>SAMUI!G81+AMC!G81+CRP!G81</f>
        <v>0</v>
      </c>
      <c r="H81" s="151">
        <f>SAMUI!H81+AMC!H81+CRP!H81</f>
        <v>0</v>
      </c>
      <c r="I81" s="151">
        <f>SAMUI!I81+AMC!I81+CRP!I81</f>
        <v>0</v>
      </c>
      <c r="J81" s="151">
        <f>SAMUI!J81+AMC!J81+CRP!J81</f>
        <v>0</v>
      </c>
      <c r="K81" s="151">
        <f>SAMUI!K81+AMC!K81+CRP!K81</f>
        <v>0</v>
      </c>
      <c r="L81" s="151">
        <f>SAMUI!L81+AMC!L81+CRP!L81</f>
        <v>0</v>
      </c>
    </row>
    <row r="82" spans="1:14" s="3" customFormat="1" ht="12.75" hidden="1" customHeight="1" x14ac:dyDescent="0.2">
      <c r="A82" s="114">
        <f t="shared" si="1"/>
        <v>72</v>
      </c>
      <c r="B82" s="30" t="s">
        <v>120</v>
      </c>
      <c r="C82" s="4" t="s">
        <v>121</v>
      </c>
      <c r="D82" s="151">
        <f>SAMUI!D82+AMC!D82+CRP!D82</f>
        <v>0</v>
      </c>
      <c r="E82" s="151">
        <f>SAMUI!E82+AMC!E82+CRP!E82</f>
        <v>0</v>
      </c>
      <c r="F82" s="151">
        <f>SAMUI!F82+AMC!F82+CRP!F82</f>
        <v>0</v>
      </c>
      <c r="G82" s="151">
        <f>SAMUI!G82+AMC!G82+CRP!G82</f>
        <v>0</v>
      </c>
      <c r="H82" s="151">
        <f>SAMUI!H82+AMC!H82+CRP!H82</f>
        <v>0</v>
      </c>
      <c r="I82" s="151">
        <f>SAMUI!I82+AMC!I82+CRP!I82</f>
        <v>0</v>
      </c>
      <c r="J82" s="151">
        <f>SAMUI!J82+AMC!J82+CRP!J82</f>
        <v>0</v>
      </c>
      <c r="K82" s="151">
        <f>SAMUI!K82+AMC!K82+CRP!K82</f>
        <v>0</v>
      </c>
      <c r="L82" s="151">
        <f>SAMUI!L82+AMC!L82+CRP!L82</f>
        <v>0</v>
      </c>
    </row>
    <row r="83" spans="1:14" s="3" customFormat="1" ht="12.75" hidden="1" customHeight="1" x14ac:dyDescent="0.2">
      <c r="A83" s="551">
        <f t="shared" si="1"/>
        <v>73</v>
      </c>
      <c r="B83" s="32" t="s">
        <v>122</v>
      </c>
      <c r="C83" s="9" t="s">
        <v>123</v>
      </c>
      <c r="D83" s="151">
        <f>SAMUI!D83+AMC!D83+CRP!D83</f>
        <v>0</v>
      </c>
      <c r="E83" s="151">
        <f>SAMUI!E83+AMC!E83+CRP!E83</f>
        <v>0</v>
      </c>
      <c r="F83" s="151">
        <f>SAMUI!F83+AMC!F83+CRP!F83</f>
        <v>0</v>
      </c>
      <c r="G83" s="151">
        <f>SAMUI!G83+AMC!G83+CRP!G83</f>
        <v>0</v>
      </c>
      <c r="H83" s="151">
        <f>SAMUI!H83+AMC!H83+CRP!H83</f>
        <v>0</v>
      </c>
      <c r="I83" s="151">
        <f>SAMUI!I83+AMC!I83+CRP!I83</f>
        <v>0</v>
      </c>
      <c r="J83" s="151">
        <f>SAMUI!J83+AMC!J83+CRP!J83</f>
        <v>0</v>
      </c>
      <c r="K83" s="151">
        <f>SAMUI!K83+AMC!K83+CRP!K83</f>
        <v>0</v>
      </c>
      <c r="L83" s="151">
        <f>SAMUI!L83+AMC!L83+CRP!L83</f>
        <v>0</v>
      </c>
    </row>
    <row r="84" spans="1:14" s="3" customFormat="1" ht="12.75" hidden="1" customHeight="1" x14ac:dyDescent="0.2">
      <c r="A84" s="114">
        <f t="shared" si="1"/>
        <v>74</v>
      </c>
      <c r="B84" s="34" t="s">
        <v>124</v>
      </c>
      <c r="C84" s="9" t="s">
        <v>125</v>
      </c>
      <c r="D84" s="151">
        <f>SAMUI!D84+AMC!D84+CRP!D84</f>
        <v>0</v>
      </c>
      <c r="E84" s="151">
        <f>SAMUI!E84+AMC!E84+CRP!E84</f>
        <v>0</v>
      </c>
      <c r="F84" s="151">
        <f>SAMUI!F84+AMC!F84+CRP!F84</f>
        <v>0</v>
      </c>
      <c r="G84" s="151">
        <f>SAMUI!G84+AMC!G84+CRP!G84</f>
        <v>0</v>
      </c>
      <c r="H84" s="151">
        <f>SAMUI!H84+AMC!H84+CRP!H84</f>
        <v>0</v>
      </c>
      <c r="I84" s="151">
        <f>SAMUI!I84+AMC!I84+CRP!I84</f>
        <v>0</v>
      </c>
      <c r="J84" s="151">
        <f>SAMUI!J84+AMC!J84+CRP!J84</f>
        <v>0</v>
      </c>
      <c r="K84" s="151">
        <f>SAMUI!K84+AMC!K84+CRP!K84</f>
        <v>0</v>
      </c>
      <c r="L84" s="151">
        <f>SAMUI!L84+AMC!L84+CRP!L84</f>
        <v>0</v>
      </c>
    </row>
    <row r="85" spans="1:14" s="3" customFormat="1" ht="12.75" hidden="1" customHeight="1" x14ac:dyDescent="0.2">
      <c r="A85" s="551">
        <f t="shared" si="1"/>
        <v>75</v>
      </c>
      <c r="B85" s="31" t="s">
        <v>126</v>
      </c>
      <c r="C85" s="9" t="s">
        <v>127</v>
      </c>
      <c r="D85" s="151">
        <f>SAMUI!D85+AMC!D85+CRP!D85</f>
        <v>0</v>
      </c>
      <c r="E85" s="151">
        <f>SAMUI!E85+AMC!E85+CRP!E85</f>
        <v>0</v>
      </c>
      <c r="F85" s="151">
        <f>SAMUI!F85+AMC!F85+CRP!F85</f>
        <v>0</v>
      </c>
      <c r="G85" s="151">
        <f>SAMUI!G85+AMC!G85+CRP!G85</f>
        <v>0</v>
      </c>
      <c r="H85" s="151">
        <f>SAMUI!H85+AMC!H85+CRP!H85</f>
        <v>0</v>
      </c>
      <c r="I85" s="151">
        <f>SAMUI!I85+AMC!I85+CRP!I85</f>
        <v>0</v>
      </c>
      <c r="J85" s="151">
        <f>SAMUI!J85+AMC!J85+CRP!J85</f>
        <v>0</v>
      </c>
      <c r="K85" s="151">
        <f>SAMUI!K85+AMC!K85+CRP!K85</f>
        <v>0</v>
      </c>
      <c r="L85" s="151">
        <f>SAMUI!L85+AMC!L85+CRP!L85</f>
        <v>0</v>
      </c>
    </row>
    <row r="86" spans="1:14" s="3" customFormat="1" ht="13.5" hidden="1" customHeight="1" x14ac:dyDescent="0.2">
      <c r="A86" s="114">
        <f t="shared" si="1"/>
        <v>76</v>
      </c>
      <c r="B86" s="80" t="s">
        <v>128</v>
      </c>
      <c r="C86" s="81" t="s">
        <v>129</v>
      </c>
      <c r="D86" s="543">
        <f>SAMUI!D86+AMC!D86+CRP!D86</f>
        <v>0</v>
      </c>
      <c r="E86" s="543">
        <f>SAMUI!E86+AMC!E86+CRP!E86</f>
        <v>0</v>
      </c>
      <c r="F86" s="543">
        <f>SAMUI!F86+AMC!F86+CRP!F86</f>
        <v>0</v>
      </c>
      <c r="G86" s="509">
        <f>SAMUI!G86+AMC!G86+CRP!G86</f>
        <v>0</v>
      </c>
      <c r="H86" s="543">
        <f>SAMUI!H86+AMC!H86+CRP!H86</f>
        <v>0</v>
      </c>
      <c r="I86" s="543">
        <f>SAMUI!I86+AMC!I86+CRP!I86</f>
        <v>0</v>
      </c>
      <c r="J86" s="543">
        <f>SAMUI!J86+AMC!J86+CRP!J86</f>
        <v>0</v>
      </c>
      <c r="K86" s="543">
        <f>SAMUI!K86+AMC!K86+CRP!K86</f>
        <v>0</v>
      </c>
      <c r="L86" s="543">
        <f>SAMUI!L86+AMC!L86+CRP!L86</f>
        <v>0</v>
      </c>
    </row>
    <row r="87" spans="1:14" s="3" customFormat="1" x14ac:dyDescent="0.2">
      <c r="B87" s="11" t="s">
        <v>146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s="3" customFormat="1" ht="12.75" customHeight="1" x14ac:dyDescent="0.2">
      <c r="B88" s="11" t="s">
        <v>130</v>
      </c>
      <c r="C88" s="88" t="s">
        <v>161</v>
      </c>
      <c r="D88" s="88"/>
      <c r="F88" s="12"/>
      <c r="H88" s="228"/>
      <c r="I88" s="228"/>
      <c r="J88" s="12" t="s">
        <v>290</v>
      </c>
      <c r="N88" s="18"/>
    </row>
    <row r="89" spans="1:14" s="3" customFormat="1" ht="12.75" customHeight="1" x14ac:dyDescent="0.2">
      <c r="B89" s="16" t="s">
        <v>132</v>
      </c>
      <c r="C89" s="228" t="s">
        <v>145</v>
      </c>
      <c r="D89" s="228"/>
      <c r="E89" s="228"/>
      <c r="F89" s="12"/>
      <c r="H89" s="89"/>
      <c r="I89" s="89"/>
      <c r="J89" s="1008" t="s">
        <v>292</v>
      </c>
      <c r="K89" s="1008"/>
      <c r="L89" s="1008"/>
      <c r="M89" s="1008"/>
      <c r="N89" s="18"/>
    </row>
    <row r="90" spans="1:14" ht="12.75" customHeight="1" x14ac:dyDescent="0.2">
      <c r="F90" s="45"/>
      <c r="G90" s="45"/>
      <c r="H90" s="45"/>
      <c r="I90" s="648"/>
      <c r="J90" s="12" t="s">
        <v>291</v>
      </c>
      <c r="K90" s="3"/>
      <c r="L90" s="3"/>
      <c r="M90" s="3"/>
    </row>
    <row r="91" spans="1:14" ht="12.75" customHeight="1" x14ac:dyDescent="0.2"/>
    <row r="92" spans="1:14" ht="12.75" customHeight="1" x14ac:dyDescent="0.2"/>
    <row r="93" spans="1:14" ht="12.75" customHeight="1" x14ac:dyDescent="0.2"/>
    <row r="94" spans="1:14" ht="12.75" customHeight="1" x14ac:dyDescent="0.2"/>
    <row r="95" spans="1:14" ht="12.75" customHeight="1" x14ac:dyDescent="0.2"/>
    <row r="96" spans="1:14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</sheetData>
  <mergeCells count="13">
    <mergeCell ref="J89:M89"/>
    <mergeCell ref="B4:L4"/>
    <mergeCell ref="B5:L5"/>
    <mergeCell ref="A9:A10"/>
    <mergeCell ref="J9:L9"/>
    <mergeCell ref="B9:B10"/>
    <mergeCell ref="C9:C10"/>
    <mergeCell ref="E9:E10"/>
    <mergeCell ref="I1:K1"/>
    <mergeCell ref="F9:I9"/>
    <mergeCell ref="D9:D10"/>
    <mergeCell ref="B7:L7"/>
    <mergeCell ref="B6:L6"/>
  </mergeCells>
  <printOptions horizontalCentered="1"/>
  <pageMargins left="0.31496062992125984" right="0.19685039370078741" top="0.35433070866141736" bottom="0.35433070866141736" header="0.31496062992125984" footer="0.31496062992125984"/>
  <pageSetup scale="8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"/>
  <sheetViews>
    <sheetView zoomScaleNormal="100" workbookViewId="0">
      <selection activeCell="F59" sqref="F59:H60"/>
    </sheetView>
  </sheetViews>
  <sheetFormatPr defaultRowHeight="12.75" x14ac:dyDescent="0.2"/>
  <cols>
    <col min="1" max="1" width="4.42578125" style="1" customWidth="1"/>
    <col min="2" max="2" width="61.7109375" style="2" customWidth="1"/>
    <col min="3" max="3" width="9.28515625" style="1" customWidth="1"/>
    <col min="4" max="4" width="9.7109375" style="1" customWidth="1"/>
    <col min="5" max="5" width="12.28515625" style="1" customWidth="1"/>
    <col min="6" max="6" width="6.42578125" style="1" customWidth="1"/>
    <col min="7" max="7" width="9" style="1" customWidth="1"/>
    <col min="8" max="8" width="8.28515625" style="1" customWidth="1"/>
    <col min="9" max="9" width="8.140625" style="1" customWidth="1"/>
    <col min="10" max="11" width="7.140625" style="1" customWidth="1"/>
    <col min="12" max="12" width="8.85546875" style="1" customWidth="1"/>
    <col min="13" max="16384" width="9.140625" style="1"/>
  </cols>
  <sheetData>
    <row r="1" spans="1:13" ht="12.75" customHeight="1" x14ac:dyDescent="0.2">
      <c r="A1" s="3"/>
      <c r="B1" s="48" t="s">
        <v>336</v>
      </c>
      <c r="C1" s="48"/>
      <c r="D1" s="48"/>
      <c r="E1" s="48"/>
      <c r="F1" s="48"/>
      <c r="G1" s="48"/>
      <c r="H1" s="48"/>
      <c r="I1" s="1011"/>
      <c r="J1" s="1011"/>
      <c r="K1" s="1011"/>
      <c r="L1" s="3"/>
      <c r="M1" s="3"/>
    </row>
    <row r="2" spans="1:13" ht="12.75" customHeight="1" x14ac:dyDescent="0.2">
      <c r="A2" s="3"/>
      <c r="B2" s="49" t="s">
        <v>335</v>
      </c>
      <c r="C2" s="48"/>
      <c r="D2" s="48"/>
      <c r="E2" s="48"/>
      <c r="F2" s="48"/>
      <c r="G2" s="48"/>
      <c r="H2" s="48"/>
      <c r="I2" s="3"/>
      <c r="J2" s="3"/>
      <c r="K2" s="3"/>
      <c r="L2" s="3"/>
      <c r="M2" s="3"/>
    </row>
    <row r="3" spans="1:13" ht="12.75" customHeight="1" x14ac:dyDescent="0.2">
      <c r="A3" s="3"/>
      <c r="B3" s="48" t="s">
        <v>138</v>
      </c>
      <c r="C3" s="48"/>
      <c r="D3" s="48"/>
      <c r="E3" s="48"/>
      <c r="F3" s="48"/>
      <c r="G3" s="48"/>
      <c r="H3" s="48"/>
      <c r="I3" s="3"/>
      <c r="J3" s="3"/>
      <c r="K3" s="3"/>
      <c r="L3" s="3"/>
      <c r="M3" s="3"/>
    </row>
    <row r="4" spans="1:13" ht="12.75" customHeight="1" x14ac:dyDescent="0.2">
      <c r="A4" s="3"/>
      <c r="B4" s="3"/>
      <c r="C4" s="18" t="s">
        <v>295</v>
      </c>
      <c r="D4" s="18"/>
      <c r="E4" s="393"/>
      <c r="F4" s="393"/>
      <c r="G4" s="393"/>
      <c r="H4" s="393"/>
      <c r="I4" s="393"/>
      <c r="J4" s="393"/>
      <c r="K4" s="393"/>
      <c r="L4" s="393"/>
      <c r="M4" s="393"/>
    </row>
    <row r="5" spans="1:13" ht="12.75" customHeight="1" x14ac:dyDescent="0.2">
      <c r="A5" s="3"/>
      <c r="B5" s="3"/>
      <c r="C5" s="392" t="s">
        <v>230</v>
      </c>
      <c r="D5" s="392"/>
      <c r="E5" s="392"/>
      <c r="F5" s="392"/>
      <c r="G5" s="392"/>
      <c r="H5" s="392"/>
      <c r="I5" s="392"/>
      <c r="J5" s="392"/>
      <c r="K5" s="392"/>
      <c r="L5" s="392"/>
      <c r="M5" s="392"/>
    </row>
    <row r="6" spans="1:13" x14ac:dyDescent="0.2">
      <c r="A6" s="3"/>
      <c r="B6" s="1046" t="s">
        <v>334</v>
      </c>
      <c r="C6" s="1046"/>
      <c r="D6" s="1046"/>
      <c r="E6" s="1046"/>
      <c r="F6" s="517"/>
      <c r="G6" s="517"/>
      <c r="H6" s="517"/>
      <c r="I6" s="517"/>
      <c r="J6" s="517"/>
      <c r="K6" s="517"/>
      <c r="L6" s="517"/>
      <c r="M6" s="19"/>
    </row>
    <row r="7" spans="1:13" x14ac:dyDescent="0.2">
      <c r="A7" s="3"/>
      <c r="B7" s="518"/>
      <c r="C7" s="1046"/>
      <c r="D7" s="1046"/>
      <c r="E7" s="1046"/>
      <c r="F7" s="516"/>
      <c r="G7" s="516"/>
      <c r="H7" s="516"/>
      <c r="I7" s="516"/>
      <c r="J7" s="516"/>
      <c r="K7" s="519"/>
      <c r="L7" s="393"/>
      <c r="M7" s="19"/>
    </row>
    <row r="8" spans="1:13" ht="13.5" thickBot="1" x14ac:dyDescent="0.25">
      <c r="A8" s="3"/>
      <c r="B8" s="1047"/>
      <c r="C8" s="1047"/>
      <c r="D8" s="1047"/>
      <c r="E8" s="1047"/>
      <c r="F8" s="1047"/>
      <c r="G8" s="1047"/>
      <c r="H8" s="1047"/>
      <c r="I8" s="1047"/>
      <c r="J8" s="1047"/>
      <c r="K8" s="1047"/>
      <c r="L8" s="3" t="s">
        <v>278</v>
      </c>
    </row>
    <row r="9" spans="1:13" s="3" customFormat="1" ht="12.75" customHeight="1" x14ac:dyDescent="0.2">
      <c r="A9" s="1013" t="s">
        <v>153</v>
      </c>
      <c r="B9" s="1025" t="s">
        <v>152</v>
      </c>
      <c r="C9" s="1048" t="s">
        <v>1</v>
      </c>
      <c r="D9" s="1055" t="s">
        <v>328</v>
      </c>
      <c r="E9" s="1050" t="s">
        <v>333</v>
      </c>
      <c r="F9" s="1022" t="s">
        <v>329</v>
      </c>
      <c r="G9" s="1022"/>
      <c r="H9" s="1022"/>
      <c r="I9" s="1022"/>
      <c r="J9" s="1052" t="s">
        <v>151</v>
      </c>
      <c r="K9" s="1053"/>
      <c r="L9" s="1054"/>
    </row>
    <row r="10" spans="1:13" s="3" customFormat="1" ht="52.15" customHeight="1" thickBot="1" x14ac:dyDescent="0.25">
      <c r="A10" s="1014"/>
      <c r="B10" s="1026"/>
      <c r="C10" s="1049"/>
      <c r="D10" s="1056"/>
      <c r="E10" s="1051"/>
      <c r="F10" s="427" t="s">
        <v>147</v>
      </c>
      <c r="G10" s="84" t="s">
        <v>148</v>
      </c>
      <c r="H10" s="84" t="s">
        <v>149</v>
      </c>
      <c r="I10" s="109" t="s">
        <v>150</v>
      </c>
      <c r="J10" s="210">
        <v>2024</v>
      </c>
      <c r="K10" s="503">
        <v>2025</v>
      </c>
      <c r="L10" s="504">
        <v>2026</v>
      </c>
    </row>
    <row r="11" spans="1:13" s="3" customFormat="1" ht="27" customHeight="1" thickBot="1" x14ac:dyDescent="0.25">
      <c r="A11" s="115" t="s">
        <v>134</v>
      </c>
      <c r="B11" s="422" t="s">
        <v>2</v>
      </c>
      <c r="C11" s="567"/>
      <c r="D11" s="750">
        <f>D12</f>
        <v>0</v>
      </c>
      <c r="E11" s="536">
        <f>F11+G11+H11+I11</f>
        <v>7329</v>
      </c>
      <c r="F11" s="116">
        <f t="shared" ref="F11:I12" si="0">F12</f>
        <v>1996</v>
      </c>
      <c r="G11" s="537">
        <f t="shared" si="0"/>
        <v>2661</v>
      </c>
      <c r="H11" s="537">
        <f t="shared" si="0"/>
        <v>2347</v>
      </c>
      <c r="I11" s="537">
        <f t="shared" si="0"/>
        <v>325</v>
      </c>
      <c r="J11" s="433">
        <v>8067</v>
      </c>
      <c r="K11" s="368">
        <v>8045</v>
      </c>
      <c r="L11" s="443">
        <v>8026</v>
      </c>
    </row>
    <row r="12" spans="1:13" s="3" customFormat="1" ht="12.75" customHeight="1" thickBot="1" x14ac:dyDescent="0.25">
      <c r="A12" s="361">
        <f t="shared" ref="A12:A57" si="1">A11+1</f>
        <v>2</v>
      </c>
      <c r="B12" s="556" t="s">
        <v>3</v>
      </c>
      <c r="C12" s="568"/>
      <c r="D12" s="751">
        <f>D13</f>
        <v>0</v>
      </c>
      <c r="E12" s="544">
        <f>F12+G12+H12+I12</f>
        <v>7329</v>
      </c>
      <c r="F12" s="545">
        <f t="shared" si="0"/>
        <v>1996</v>
      </c>
      <c r="G12" s="546">
        <f t="shared" si="0"/>
        <v>2661</v>
      </c>
      <c r="H12" s="546">
        <f t="shared" si="0"/>
        <v>2347</v>
      </c>
      <c r="I12" s="547">
        <f t="shared" si="0"/>
        <v>325</v>
      </c>
      <c r="J12" s="548">
        <v>8067</v>
      </c>
      <c r="K12" s="549">
        <v>8045</v>
      </c>
      <c r="L12" s="550">
        <v>8026</v>
      </c>
    </row>
    <row r="13" spans="1:13" s="3" customFormat="1" ht="13.5" thickBot="1" x14ac:dyDescent="0.25">
      <c r="A13" s="551">
        <f t="shared" si="1"/>
        <v>3</v>
      </c>
      <c r="B13" s="557" t="s">
        <v>4</v>
      </c>
      <c r="C13" s="569" t="s">
        <v>5</v>
      </c>
      <c r="D13" s="752">
        <f t="shared" ref="D13:I13" si="2">D14+D28</f>
        <v>0</v>
      </c>
      <c r="E13" s="553">
        <f t="shared" si="2"/>
        <v>7329</v>
      </c>
      <c r="F13" s="554">
        <f t="shared" si="2"/>
        <v>1996</v>
      </c>
      <c r="G13" s="555">
        <f t="shared" si="2"/>
        <v>2661</v>
      </c>
      <c r="H13" s="555">
        <f t="shared" si="2"/>
        <v>2347</v>
      </c>
      <c r="I13" s="555">
        <f t="shared" si="2"/>
        <v>325</v>
      </c>
      <c r="J13" s="510">
        <v>8067</v>
      </c>
      <c r="K13" s="511">
        <v>8045</v>
      </c>
      <c r="L13" s="512">
        <v>8026</v>
      </c>
    </row>
    <row r="14" spans="1:13" s="3" customFormat="1" x14ac:dyDescent="0.2">
      <c r="A14" s="114">
        <f t="shared" si="1"/>
        <v>4</v>
      </c>
      <c r="B14" s="558" t="s">
        <v>330</v>
      </c>
      <c r="C14" s="570" t="s">
        <v>7</v>
      </c>
      <c r="D14" s="753">
        <f>D15+D26+D24</f>
        <v>0</v>
      </c>
      <c r="E14" s="538">
        <f>E15+E24+E27</f>
        <v>7159</v>
      </c>
      <c r="F14" s="539">
        <f>F15+F24+F27</f>
        <v>1996</v>
      </c>
      <c r="G14" s="180">
        <f>G15+G24+G27</f>
        <v>2491</v>
      </c>
      <c r="H14" s="180">
        <f>H15+H24+H27</f>
        <v>2347</v>
      </c>
      <c r="I14" s="180">
        <f>I15+I24+I27</f>
        <v>325</v>
      </c>
      <c r="J14" s="540">
        <v>7893</v>
      </c>
      <c r="K14" s="541">
        <v>7872</v>
      </c>
      <c r="L14" s="542">
        <v>7854</v>
      </c>
    </row>
    <row r="15" spans="1:13" s="3" customFormat="1" x14ac:dyDescent="0.2">
      <c r="A15" s="66">
        <f t="shared" si="1"/>
        <v>5</v>
      </c>
      <c r="B15" s="559" t="s">
        <v>8</v>
      </c>
      <c r="C15" s="571" t="s">
        <v>9</v>
      </c>
      <c r="D15" s="529">
        <f>D16+D17+D18+D21+D22</f>
        <v>0</v>
      </c>
      <c r="E15" s="439">
        <f>E16+E17+E18+E20+E21+E22</f>
        <v>6809</v>
      </c>
      <c r="F15" s="423">
        <f>F16+F17+F18+F20+F21+F22</f>
        <v>1946</v>
      </c>
      <c r="G15" s="423">
        <f>G16+G17+G18+G20+G21+G22</f>
        <v>2293</v>
      </c>
      <c r="H15" s="423">
        <f>H16+H17+H18+H20+H21+H22</f>
        <v>2293</v>
      </c>
      <c r="I15" s="423">
        <f>I16+I17+I18+I20+I21+I22</f>
        <v>277</v>
      </c>
      <c r="J15" s="520"/>
      <c r="K15" s="521"/>
      <c r="L15" s="522"/>
    </row>
    <row r="16" spans="1:13" s="3" customFormat="1" x14ac:dyDescent="0.2">
      <c r="A16" s="231">
        <f t="shared" si="1"/>
        <v>6</v>
      </c>
      <c r="B16" s="560" t="s">
        <v>256</v>
      </c>
      <c r="C16" s="572" t="s">
        <v>11</v>
      </c>
      <c r="D16" s="530">
        <v>0</v>
      </c>
      <c r="E16" s="170">
        <f>F16+G16+H16+I16</f>
        <v>5809</v>
      </c>
      <c r="F16" s="428">
        <v>1690</v>
      </c>
      <c r="G16" s="344">
        <f>1638+311-33</f>
        <v>1916</v>
      </c>
      <c r="H16" s="344">
        <f>1536+413</f>
        <v>1949</v>
      </c>
      <c r="I16" s="345">
        <f>1530-1276</f>
        <v>254</v>
      </c>
      <c r="J16" s="523"/>
      <c r="K16" s="524"/>
      <c r="L16" s="525"/>
    </row>
    <row r="17" spans="1:12" s="3" customFormat="1" x14ac:dyDescent="0.2">
      <c r="A17" s="66">
        <f t="shared" si="1"/>
        <v>7</v>
      </c>
      <c r="B17" s="560" t="s">
        <v>254</v>
      </c>
      <c r="C17" s="572" t="s">
        <v>13</v>
      </c>
      <c r="D17" s="530">
        <v>0</v>
      </c>
      <c r="E17" s="170">
        <f>F17+G17+H17+I17</f>
        <v>696</v>
      </c>
      <c r="F17" s="428">
        <v>174</v>
      </c>
      <c r="G17" s="344">
        <f>174+66+33</f>
        <v>273</v>
      </c>
      <c r="H17" s="344">
        <f>174+66</f>
        <v>240</v>
      </c>
      <c r="I17" s="345">
        <f>173-164</f>
        <v>9</v>
      </c>
      <c r="J17" s="523"/>
      <c r="K17" s="524"/>
      <c r="L17" s="525"/>
    </row>
    <row r="18" spans="1:12" s="3" customFormat="1" x14ac:dyDescent="0.2">
      <c r="A18" s="231">
        <f t="shared" si="1"/>
        <v>8</v>
      </c>
      <c r="B18" s="560" t="s">
        <v>258</v>
      </c>
      <c r="C18" s="573" t="s">
        <v>193</v>
      </c>
      <c r="D18" s="530">
        <v>0</v>
      </c>
      <c r="E18" s="170">
        <f t="shared" ref="E18:E25" si="3">F18+G18+H18+I18</f>
        <v>18</v>
      </c>
      <c r="F18" s="428">
        <v>4</v>
      </c>
      <c r="G18" s="344">
        <f>4+3</f>
        <v>7</v>
      </c>
      <c r="H18" s="344">
        <f>4+3</f>
        <v>7</v>
      </c>
      <c r="I18" s="345">
        <f>3-3</f>
        <v>0</v>
      </c>
      <c r="J18" s="523"/>
      <c r="K18" s="524"/>
      <c r="L18" s="525"/>
    </row>
    <row r="19" spans="1:12" s="3" customFormat="1" hidden="1" x14ac:dyDescent="0.2">
      <c r="A19" s="66">
        <f t="shared" si="1"/>
        <v>9</v>
      </c>
      <c r="B19" s="195" t="s">
        <v>203</v>
      </c>
      <c r="C19" s="574" t="s">
        <v>196</v>
      </c>
      <c r="D19" s="530"/>
      <c r="E19" s="170"/>
      <c r="F19" s="428"/>
      <c r="G19" s="344"/>
      <c r="H19" s="344"/>
      <c r="I19" s="345"/>
      <c r="J19" s="523"/>
      <c r="K19" s="524"/>
      <c r="L19" s="525"/>
    </row>
    <row r="20" spans="1:12" s="3" customFormat="1" hidden="1" x14ac:dyDescent="0.2">
      <c r="A20" s="231">
        <f t="shared" si="1"/>
        <v>10</v>
      </c>
      <c r="B20" s="560" t="s">
        <v>257</v>
      </c>
      <c r="C20" s="573" t="s">
        <v>191</v>
      </c>
      <c r="D20" s="530">
        <v>0</v>
      </c>
      <c r="E20" s="170">
        <f>F20+G20+H20+I20</f>
        <v>0</v>
      </c>
      <c r="F20" s="428"/>
      <c r="G20" s="344"/>
      <c r="H20" s="344"/>
      <c r="I20" s="345"/>
      <c r="J20" s="523"/>
      <c r="K20" s="524"/>
      <c r="L20" s="525"/>
    </row>
    <row r="21" spans="1:12" s="3" customFormat="1" hidden="1" x14ac:dyDescent="0.2">
      <c r="A21" s="66">
        <f t="shared" si="1"/>
        <v>11</v>
      </c>
      <c r="B21" s="560" t="s">
        <v>241</v>
      </c>
      <c r="C21" s="573" t="s">
        <v>235</v>
      </c>
      <c r="D21" s="530">
        <v>0</v>
      </c>
      <c r="E21" s="170">
        <f t="shared" si="3"/>
        <v>0</v>
      </c>
      <c r="F21" s="428">
        <v>0</v>
      </c>
      <c r="G21" s="344">
        <v>0</v>
      </c>
      <c r="H21" s="344">
        <v>0</v>
      </c>
      <c r="I21" s="345">
        <v>0</v>
      </c>
      <c r="J21" s="523"/>
      <c r="K21" s="524"/>
      <c r="L21" s="525"/>
    </row>
    <row r="22" spans="1:12" s="3" customFormat="1" x14ac:dyDescent="0.2">
      <c r="A22" s="231">
        <f t="shared" si="1"/>
        <v>12</v>
      </c>
      <c r="B22" s="560" t="s">
        <v>259</v>
      </c>
      <c r="C22" s="572" t="s">
        <v>163</v>
      </c>
      <c r="D22" s="530">
        <v>0</v>
      </c>
      <c r="E22" s="170">
        <f t="shared" si="3"/>
        <v>286</v>
      </c>
      <c r="F22" s="428">
        <v>78</v>
      </c>
      <c r="G22" s="344">
        <f>77+20</f>
        <v>97</v>
      </c>
      <c r="H22" s="344">
        <f>77+20</f>
        <v>97</v>
      </c>
      <c r="I22" s="345">
        <f>77-63</f>
        <v>14</v>
      </c>
      <c r="J22" s="523"/>
      <c r="K22" s="524"/>
      <c r="L22" s="525"/>
    </row>
    <row r="23" spans="1:12" s="3" customFormat="1" hidden="1" x14ac:dyDescent="0.2">
      <c r="A23" s="66">
        <f t="shared" si="1"/>
        <v>13</v>
      </c>
      <c r="B23" s="217" t="s">
        <v>216</v>
      </c>
      <c r="C23" s="575" t="s">
        <v>217</v>
      </c>
      <c r="D23" s="530">
        <v>0</v>
      </c>
      <c r="E23" s="170"/>
      <c r="F23" s="428"/>
      <c r="G23" s="344"/>
      <c r="H23" s="344"/>
      <c r="I23" s="345"/>
      <c r="J23" s="523"/>
      <c r="K23" s="524"/>
      <c r="L23" s="525"/>
    </row>
    <row r="24" spans="1:12" s="3" customFormat="1" x14ac:dyDescent="0.2">
      <c r="A24" s="231">
        <f t="shared" si="1"/>
        <v>14</v>
      </c>
      <c r="B24" s="561" t="s">
        <v>249</v>
      </c>
      <c r="C24" s="576" t="s">
        <v>205</v>
      </c>
      <c r="D24" s="529">
        <f>D25</f>
        <v>0</v>
      </c>
      <c r="E24" s="170">
        <f t="shared" si="3"/>
        <v>144</v>
      </c>
      <c r="F24" s="428">
        <f>F25</f>
        <v>0</v>
      </c>
      <c r="G24" s="344">
        <f>G25</f>
        <v>144</v>
      </c>
      <c r="H24" s="344">
        <f>H25</f>
        <v>0</v>
      </c>
      <c r="I24" s="344">
        <f>I25</f>
        <v>0</v>
      </c>
      <c r="J24" s="523"/>
      <c r="K24" s="524"/>
      <c r="L24" s="525"/>
    </row>
    <row r="25" spans="1:12" s="906" customFormat="1" x14ac:dyDescent="0.2">
      <c r="A25" s="907">
        <f t="shared" si="1"/>
        <v>15</v>
      </c>
      <c r="B25" s="925" t="s">
        <v>206</v>
      </c>
      <c r="C25" s="926" t="s">
        <v>207</v>
      </c>
      <c r="D25" s="927">
        <v>0</v>
      </c>
      <c r="E25" s="919">
        <f t="shared" si="3"/>
        <v>144</v>
      </c>
      <c r="F25" s="920">
        <v>0</v>
      </c>
      <c r="G25" s="921">
        <f>129+15</f>
        <v>144</v>
      </c>
      <c r="H25" s="921">
        <v>0</v>
      </c>
      <c r="I25" s="922">
        <v>0</v>
      </c>
      <c r="J25" s="928"/>
      <c r="K25" s="929"/>
      <c r="L25" s="930"/>
    </row>
    <row r="26" spans="1:12" s="3" customFormat="1" x14ac:dyDescent="0.2">
      <c r="A26" s="231">
        <f t="shared" si="1"/>
        <v>16</v>
      </c>
      <c r="B26" s="559" t="s">
        <v>14</v>
      </c>
      <c r="C26" s="577" t="s">
        <v>15</v>
      </c>
      <c r="D26" s="529">
        <f>D27</f>
        <v>0</v>
      </c>
      <c r="E26" s="439">
        <f>F26+G26+H26+I26</f>
        <v>206</v>
      </c>
      <c r="F26" s="415">
        <f>F27</f>
        <v>50</v>
      </c>
      <c r="G26" s="343">
        <f>G27</f>
        <v>54</v>
      </c>
      <c r="H26" s="343">
        <f>H27</f>
        <v>54</v>
      </c>
      <c r="I26" s="343">
        <f>I27</f>
        <v>48</v>
      </c>
      <c r="J26" s="520"/>
      <c r="K26" s="521"/>
      <c r="L26" s="522"/>
    </row>
    <row r="27" spans="1:12" s="3" customFormat="1" x14ac:dyDescent="0.2">
      <c r="A27" s="66">
        <f t="shared" si="1"/>
        <v>17</v>
      </c>
      <c r="B27" s="562" t="s">
        <v>164</v>
      </c>
      <c r="C27" s="578" t="s">
        <v>165</v>
      </c>
      <c r="D27" s="530">
        <v>0</v>
      </c>
      <c r="E27" s="170">
        <f>F27+G27+H27+I27</f>
        <v>206</v>
      </c>
      <c r="F27" s="428">
        <v>50</v>
      </c>
      <c r="G27" s="344">
        <f>49+5</f>
        <v>54</v>
      </c>
      <c r="H27" s="344">
        <f>49+5</f>
        <v>54</v>
      </c>
      <c r="I27" s="345">
        <v>48</v>
      </c>
      <c r="J27" s="523"/>
      <c r="K27" s="524"/>
      <c r="L27" s="525"/>
    </row>
    <row r="28" spans="1:12" s="3" customFormat="1" ht="25.5" x14ac:dyDescent="0.2">
      <c r="A28" s="231">
        <f t="shared" si="1"/>
        <v>18</v>
      </c>
      <c r="B28" s="563" t="s">
        <v>135</v>
      </c>
      <c r="C28" s="579">
        <v>20</v>
      </c>
      <c r="D28" s="529">
        <f>D29+D39+D40+D41</f>
        <v>0</v>
      </c>
      <c r="E28" s="439">
        <f>F28+G28+H28+I28</f>
        <v>170</v>
      </c>
      <c r="F28" s="415">
        <f>F29+F39+F40+F41+F45+F49+F52+F53+F54+F56</f>
        <v>0</v>
      </c>
      <c r="G28" s="343">
        <f>G29+G39+G40+G41+G45+G49+G52+G53+G54+G56</f>
        <v>170</v>
      </c>
      <c r="H28" s="343">
        <f>H29+H39+H40+H41+H45+H49+H52+H53+H54+H56</f>
        <v>0</v>
      </c>
      <c r="I28" s="346">
        <f>I29+I39+I40+I41+I45+I49+I52+I53+I54+I56</f>
        <v>0</v>
      </c>
      <c r="J28" s="520">
        <v>174</v>
      </c>
      <c r="K28" s="521">
        <v>173</v>
      </c>
      <c r="L28" s="522">
        <v>172</v>
      </c>
    </row>
    <row r="29" spans="1:12" s="3" customFormat="1" ht="12.75" hidden="1" customHeight="1" x14ac:dyDescent="0.2">
      <c r="A29" s="66">
        <f t="shared" si="1"/>
        <v>19</v>
      </c>
      <c r="B29" s="564" t="s">
        <v>26</v>
      </c>
      <c r="C29" s="580" t="s">
        <v>27</v>
      </c>
      <c r="D29" s="534">
        <f>D30</f>
        <v>0</v>
      </c>
      <c r="E29" s="439">
        <f>F29+G29+H29+I29</f>
        <v>0</v>
      </c>
      <c r="F29" s="415">
        <f>F30+F31+F32+F33+F34+F35+F36+F37+F38</f>
        <v>0</v>
      </c>
      <c r="G29" s="343">
        <f>G30+G31+G32+G33+G34+G35+G36+G37+G38</f>
        <v>0</v>
      </c>
      <c r="H29" s="343">
        <f>H30+H31+H32+H33+H34+H35+H36+H37+H38</f>
        <v>0</v>
      </c>
      <c r="I29" s="346">
        <f>I30+I31+I32+I33+I34+I35+I36+I37+I38</f>
        <v>0</v>
      </c>
      <c r="J29" s="520"/>
      <c r="K29" s="521"/>
      <c r="L29" s="522"/>
    </row>
    <row r="30" spans="1:12" s="3" customFormat="1" ht="12.75" hidden="1" customHeight="1" x14ac:dyDescent="0.2">
      <c r="A30" s="231">
        <f t="shared" si="1"/>
        <v>20</v>
      </c>
      <c r="B30" s="562" t="s">
        <v>28</v>
      </c>
      <c r="C30" s="572" t="s">
        <v>29</v>
      </c>
      <c r="D30" s="529"/>
      <c r="E30" s="170"/>
      <c r="F30" s="428"/>
      <c r="G30" s="344"/>
      <c r="H30" s="344"/>
      <c r="I30" s="345"/>
      <c r="J30" s="523"/>
      <c r="K30" s="524"/>
      <c r="L30" s="525"/>
    </row>
    <row r="31" spans="1:12" s="3" customFormat="1" ht="12.75" hidden="1" customHeight="1" x14ac:dyDescent="0.2">
      <c r="A31" s="66">
        <f t="shared" si="1"/>
        <v>21</v>
      </c>
      <c r="B31" s="562" t="s">
        <v>30</v>
      </c>
      <c r="C31" s="572" t="s">
        <v>31</v>
      </c>
      <c r="D31" s="529"/>
      <c r="E31" s="170"/>
      <c r="F31" s="428"/>
      <c r="G31" s="344"/>
      <c r="H31" s="344"/>
      <c r="I31" s="345"/>
      <c r="J31" s="523"/>
      <c r="K31" s="524"/>
      <c r="L31" s="525"/>
    </row>
    <row r="32" spans="1:12" s="3" customFormat="1" ht="12.75" hidden="1" customHeight="1" x14ac:dyDescent="0.2">
      <c r="A32" s="231">
        <f t="shared" si="1"/>
        <v>22</v>
      </c>
      <c r="B32" s="562" t="s">
        <v>32</v>
      </c>
      <c r="C32" s="572" t="s">
        <v>33</v>
      </c>
      <c r="D32" s="529"/>
      <c r="E32" s="170"/>
      <c r="F32" s="428"/>
      <c r="G32" s="344"/>
      <c r="H32" s="344"/>
      <c r="I32" s="345"/>
      <c r="J32" s="523"/>
      <c r="K32" s="524"/>
      <c r="L32" s="525"/>
    </row>
    <row r="33" spans="1:21" s="3" customFormat="1" ht="12.75" hidden="1" customHeight="1" x14ac:dyDescent="0.2">
      <c r="A33" s="66">
        <f t="shared" si="1"/>
        <v>23</v>
      </c>
      <c r="B33" s="562" t="s">
        <v>34</v>
      </c>
      <c r="C33" s="572" t="s">
        <v>35</v>
      </c>
      <c r="D33" s="529"/>
      <c r="E33" s="170"/>
      <c r="F33" s="428"/>
      <c r="G33" s="344"/>
      <c r="H33" s="344"/>
      <c r="I33" s="345"/>
      <c r="J33" s="523"/>
      <c r="K33" s="524"/>
      <c r="L33" s="525"/>
    </row>
    <row r="34" spans="1:21" s="3" customFormat="1" ht="12.75" hidden="1" customHeight="1" x14ac:dyDescent="0.2">
      <c r="A34" s="231">
        <f t="shared" si="1"/>
        <v>24</v>
      </c>
      <c r="B34" s="562" t="s">
        <v>36</v>
      </c>
      <c r="C34" s="572" t="s">
        <v>37</v>
      </c>
      <c r="D34" s="529"/>
      <c r="E34" s="170"/>
      <c r="F34" s="428"/>
      <c r="G34" s="344"/>
      <c r="H34" s="344"/>
      <c r="I34" s="345"/>
      <c r="J34" s="523"/>
      <c r="K34" s="524"/>
      <c r="L34" s="525"/>
    </row>
    <row r="35" spans="1:21" s="3" customFormat="1" ht="12.75" hidden="1" customHeight="1" x14ac:dyDescent="0.2">
      <c r="A35" s="66">
        <f t="shared" si="1"/>
        <v>25</v>
      </c>
      <c r="B35" s="562" t="s">
        <v>38</v>
      </c>
      <c r="C35" s="572" t="s">
        <v>39</v>
      </c>
      <c r="D35" s="529"/>
      <c r="E35" s="170"/>
      <c r="F35" s="428"/>
      <c r="G35" s="344"/>
      <c r="H35" s="344"/>
      <c r="I35" s="345"/>
      <c r="J35" s="523"/>
      <c r="K35" s="524"/>
      <c r="L35" s="525"/>
    </row>
    <row r="36" spans="1:21" s="3" customFormat="1" ht="12.75" hidden="1" customHeight="1" x14ac:dyDescent="0.2">
      <c r="A36" s="231">
        <f t="shared" si="1"/>
        <v>26</v>
      </c>
      <c r="B36" s="562" t="s">
        <v>40</v>
      </c>
      <c r="C36" s="572" t="s">
        <v>41</v>
      </c>
      <c r="D36" s="529"/>
      <c r="E36" s="170"/>
      <c r="F36" s="428"/>
      <c r="G36" s="344"/>
      <c r="H36" s="344"/>
      <c r="I36" s="345"/>
      <c r="J36" s="523"/>
      <c r="K36" s="524"/>
      <c r="L36" s="525"/>
    </row>
    <row r="37" spans="1:21" s="3" customFormat="1" ht="12.75" hidden="1" customHeight="1" x14ac:dyDescent="0.2">
      <c r="A37" s="66">
        <f t="shared" si="1"/>
        <v>27</v>
      </c>
      <c r="B37" s="565" t="s">
        <v>42</v>
      </c>
      <c r="C37" s="572" t="s">
        <v>43</v>
      </c>
      <c r="D37" s="529"/>
      <c r="E37" s="170"/>
      <c r="F37" s="428"/>
      <c r="G37" s="344"/>
      <c r="H37" s="344"/>
      <c r="I37" s="345"/>
      <c r="J37" s="523"/>
      <c r="K37" s="524"/>
      <c r="L37" s="525"/>
    </row>
    <row r="38" spans="1:21" s="3" customFormat="1" ht="12.75" hidden="1" customHeight="1" x14ac:dyDescent="0.2">
      <c r="A38" s="231">
        <f t="shared" si="1"/>
        <v>28</v>
      </c>
      <c r="B38" s="562" t="s">
        <v>44</v>
      </c>
      <c r="C38" s="572" t="s">
        <v>45</v>
      </c>
      <c r="D38" s="529"/>
      <c r="E38" s="170"/>
      <c r="F38" s="428"/>
      <c r="G38" s="344"/>
      <c r="H38" s="344"/>
      <c r="I38" s="345"/>
      <c r="J38" s="523"/>
      <c r="K38" s="524"/>
      <c r="L38" s="525"/>
    </row>
    <row r="39" spans="1:21" s="3" customFormat="1" ht="12.75" hidden="1" customHeight="1" x14ac:dyDescent="0.2">
      <c r="A39" s="66">
        <f t="shared" si="1"/>
        <v>29</v>
      </c>
      <c r="B39" s="559" t="s">
        <v>46</v>
      </c>
      <c r="C39" s="581" t="s">
        <v>47</v>
      </c>
      <c r="D39" s="529"/>
      <c r="E39" s="439"/>
      <c r="F39" s="415"/>
      <c r="G39" s="343"/>
      <c r="H39" s="343"/>
      <c r="I39" s="346"/>
      <c r="J39" s="520"/>
      <c r="K39" s="521"/>
      <c r="L39" s="522"/>
    </row>
    <row r="40" spans="1:21" s="3" customFormat="1" ht="12.75" hidden="1" customHeight="1" x14ac:dyDescent="0.2">
      <c r="A40" s="231">
        <f t="shared" si="1"/>
        <v>30</v>
      </c>
      <c r="B40" s="559" t="s">
        <v>48</v>
      </c>
      <c r="C40" s="581" t="s">
        <v>49</v>
      </c>
      <c r="D40" s="534"/>
      <c r="E40" s="439"/>
      <c r="F40" s="415"/>
      <c r="G40" s="343"/>
      <c r="H40" s="343"/>
      <c r="I40" s="346"/>
      <c r="J40" s="520"/>
      <c r="K40" s="521"/>
      <c r="L40" s="522"/>
    </row>
    <row r="41" spans="1:21" s="3" customFormat="1" x14ac:dyDescent="0.2">
      <c r="A41" s="66">
        <f t="shared" si="1"/>
        <v>31</v>
      </c>
      <c r="B41" s="559" t="s">
        <v>52</v>
      </c>
      <c r="C41" s="580" t="s">
        <v>53</v>
      </c>
      <c r="D41" s="531">
        <f>D42+D43+D44</f>
        <v>0</v>
      </c>
      <c r="E41" s="439">
        <f>F41+G41+H41+I41</f>
        <v>170</v>
      </c>
      <c r="F41" s="415">
        <f>F42+F43+F44</f>
        <v>0</v>
      </c>
      <c r="G41" s="343">
        <f>G42+G43+G44</f>
        <v>170</v>
      </c>
      <c r="H41" s="343">
        <f>H42+H43+H44</f>
        <v>0</v>
      </c>
      <c r="I41" s="343">
        <f>I42+I43+I44</f>
        <v>0</v>
      </c>
      <c r="J41" s="520"/>
      <c r="K41" s="521"/>
      <c r="L41" s="522"/>
      <c r="U41" s="392"/>
    </row>
    <row r="42" spans="1:21" s="3" customFormat="1" x14ac:dyDescent="0.2">
      <c r="A42" s="231">
        <f t="shared" si="1"/>
        <v>32</v>
      </c>
      <c r="B42" s="562" t="s">
        <v>54</v>
      </c>
      <c r="C42" s="578" t="s">
        <v>55</v>
      </c>
      <c r="D42" s="532">
        <v>0</v>
      </c>
      <c r="E42" s="170">
        <f>F42+G42+H42+I42</f>
        <v>80</v>
      </c>
      <c r="F42" s="428">
        <v>0</v>
      </c>
      <c r="G42" s="344">
        <v>80</v>
      </c>
      <c r="H42" s="344">
        <v>0</v>
      </c>
      <c r="I42" s="345">
        <v>0</v>
      </c>
      <c r="J42" s="523"/>
      <c r="K42" s="524"/>
      <c r="L42" s="525"/>
    </row>
    <row r="43" spans="1:21" s="3" customFormat="1" x14ac:dyDescent="0.2">
      <c r="A43" s="66">
        <f t="shared" si="1"/>
        <v>33</v>
      </c>
      <c r="B43" s="562" t="s">
        <v>56</v>
      </c>
      <c r="C43" s="578" t="s">
        <v>57</v>
      </c>
      <c r="D43" s="532">
        <v>0</v>
      </c>
      <c r="E43" s="170">
        <f>F43+G43+H43+I43</f>
        <v>90</v>
      </c>
      <c r="F43" s="428">
        <v>0</v>
      </c>
      <c r="G43" s="344">
        <v>90</v>
      </c>
      <c r="H43" s="344">
        <v>0</v>
      </c>
      <c r="I43" s="345">
        <v>0</v>
      </c>
      <c r="J43" s="523"/>
      <c r="K43" s="524"/>
      <c r="L43" s="525"/>
    </row>
    <row r="44" spans="1:21" s="3" customFormat="1" ht="13.5" thickBot="1" x14ac:dyDescent="0.25">
      <c r="A44" s="231">
        <f t="shared" si="1"/>
        <v>34</v>
      </c>
      <c r="B44" s="566" t="s">
        <v>58</v>
      </c>
      <c r="C44" s="582" t="s">
        <v>59</v>
      </c>
      <c r="D44" s="533">
        <v>0</v>
      </c>
      <c r="E44" s="440">
        <f>F44+G44+H44+I44</f>
        <v>0</v>
      </c>
      <c r="F44" s="429">
        <v>0</v>
      </c>
      <c r="G44" s="347">
        <v>0</v>
      </c>
      <c r="H44" s="347">
        <v>0</v>
      </c>
      <c r="I44" s="348">
        <v>0</v>
      </c>
      <c r="J44" s="526"/>
      <c r="K44" s="527"/>
      <c r="L44" s="528"/>
    </row>
    <row r="45" spans="1:21" s="3" customFormat="1" hidden="1" x14ac:dyDescent="0.2">
      <c r="A45" s="66">
        <f t="shared" si="1"/>
        <v>35</v>
      </c>
      <c r="B45" s="256" t="s">
        <v>60</v>
      </c>
      <c r="C45" s="78" t="s">
        <v>61</v>
      </c>
      <c r="D45" s="247"/>
      <c r="E45" s="73">
        <f>F45+G45+H45+I45</f>
        <v>0</v>
      </c>
      <c r="F45" s="257">
        <f>F46+F47+F48</f>
        <v>0</v>
      </c>
      <c r="G45" s="257">
        <f>G46+G47+G48</f>
        <v>0</v>
      </c>
      <c r="H45" s="257">
        <f>H46+H47+H48</f>
        <v>0</v>
      </c>
      <c r="I45" s="258">
        <f>I46+I47+I48</f>
        <v>0</v>
      </c>
      <c r="J45" s="259"/>
      <c r="K45" s="257"/>
      <c r="L45" s="260"/>
    </row>
    <row r="46" spans="1:21" s="3" customFormat="1" hidden="1" x14ac:dyDescent="0.2">
      <c r="A46" s="231">
        <f t="shared" si="1"/>
        <v>36</v>
      </c>
      <c r="B46" s="32" t="s">
        <v>62</v>
      </c>
      <c r="C46" s="6" t="s">
        <v>63</v>
      </c>
      <c r="D46" s="242"/>
      <c r="E46" s="22">
        <v>0</v>
      </c>
      <c r="F46" s="7">
        <v>0</v>
      </c>
      <c r="G46" s="7">
        <v>0</v>
      </c>
      <c r="H46" s="7">
        <v>0</v>
      </c>
      <c r="I46" s="55">
        <v>0</v>
      </c>
      <c r="J46" s="58"/>
      <c r="K46" s="7"/>
      <c r="L46" s="64"/>
    </row>
    <row r="47" spans="1:21" s="3" customFormat="1" hidden="1" x14ac:dyDescent="0.2">
      <c r="A47" s="66">
        <f t="shared" si="1"/>
        <v>37</v>
      </c>
      <c r="B47" s="32" t="s">
        <v>64</v>
      </c>
      <c r="C47" s="6" t="s">
        <v>65</v>
      </c>
      <c r="D47" s="242"/>
      <c r="E47" s="22">
        <v>0</v>
      </c>
      <c r="F47" s="7">
        <v>0</v>
      </c>
      <c r="G47" s="7">
        <v>0</v>
      </c>
      <c r="H47" s="7">
        <v>0</v>
      </c>
      <c r="I47" s="55">
        <v>0</v>
      </c>
      <c r="J47" s="58"/>
      <c r="K47" s="7"/>
      <c r="L47" s="64"/>
    </row>
    <row r="48" spans="1:21" s="3" customFormat="1" hidden="1" x14ac:dyDescent="0.2">
      <c r="A48" s="231">
        <f t="shared" si="1"/>
        <v>38</v>
      </c>
      <c r="B48" s="32" t="s">
        <v>66</v>
      </c>
      <c r="C48" s="6" t="s">
        <v>67</v>
      </c>
      <c r="D48" s="242"/>
      <c r="E48" s="22">
        <f>F48+G48+H48+I48</f>
        <v>0</v>
      </c>
      <c r="F48" s="7">
        <v>0</v>
      </c>
      <c r="G48" s="7">
        <v>0</v>
      </c>
      <c r="H48" s="7">
        <v>0</v>
      </c>
      <c r="I48" s="55">
        <v>0</v>
      </c>
      <c r="J48" s="58"/>
      <c r="K48" s="7"/>
      <c r="L48" s="64"/>
    </row>
    <row r="49" spans="1:14" s="3" customFormat="1" ht="12.75" hidden="1" customHeight="1" x14ac:dyDescent="0.2">
      <c r="A49" s="66">
        <f t="shared" si="1"/>
        <v>39</v>
      </c>
      <c r="B49" s="36" t="s">
        <v>68</v>
      </c>
      <c r="C49" s="8" t="s">
        <v>69</v>
      </c>
      <c r="D49" s="244"/>
      <c r="E49" s="22"/>
      <c r="F49" s="7"/>
      <c r="G49" s="7"/>
      <c r="H49" s="7"/>
      <c r="I49" s="55"/>
      <c r="J49" s="58"/>
      <c r="K49" s="7"/>
      <c r="L49" s="64"/>
    </row>
    <row r="50" spans="1:14" s="3" customFormat="1" ht="12.75" hidden="1" customHeight="1" x14ac:dyDescent="0.2">
      <c r="A50" s="231">
        <f t="shared" si="1"/>
        <v>40</v>
      </c>
      <c r="B50" s="32" t="s">
        <v>70</v>
      </c>
      <c r="C50" s="6" t="s">
        <v>71</v>
      </c>
      <c r="D50" s="242"/>
      <c r="E50" s="22"/>
      <c r="F50" s="7"/>
      <c r="G50" s="7"/>
      <c r="H50" s="7"/>
      <c r="I50" s="55"/>
      <c r="J50" s="58"/>
      <c r="K50" s="7"/>
      <c r="L50" s="64"/>
    </row>
    <row r="51" spans="1:14" s="3" customFormat="1" ht="12.75" hidden="1" customHeight="1" x14ac:dyDescent="0.2">
      <c r="A51" s="66">
        <f t="shared" si="1"/>
        <v>41</v>
      </c>
      <c r="B51" s="32" t="s">
        <v>72</v>
      </c>
      <c r="C51" s="6" t="s">
        <v>73</v>
      </c>
      <c r="D51" s="242"/>
      <c r="E51" s="22"/>
      <c r="F51" s="7"/>
      <c r="G51" s="7"/>
      <c r="H51" s="7"/>
      <c r="I51" s="55"/>
      <c r="J51" s="58"/>
      <c r="K51" s="7"/>
      <c r="L51" s="64"/>
    </row>
    <row r="52" spans="1:14" s="3" customFormat="1" ht="12.75" hidden="1" customHeight="1" x14ac:dyDescent="0.2">
      <c r="A52" s="231">
        <f t="shared" si="1"/>
        <v>42</v>
      </c>
      <c r="B52" s="30" t="s">
        <v>74</v>
      </c>
      <c r="C52" s="8" t="s">
        <v>75</v>
      </c>
      <c r="D52" s="244"/>
      <c r="E52" s="22"/>
      <c r="F52" s="5"/>
      <c r="G52" s="5"/>
      <c r="H52" s="5"/>
      <c r="I52" s="56"/>
      <c r="J52" s="57"/>
      <c r="K52" s="5"/>
      <c r="L52" s="65"/>
    </row>
    <row r="53" spans="1:14" s="3" customFormat="1" ht="12.75" hidden="1" customHeight="1" x14ac:dyDescent="0.2">
      <c r="A53" s="66">
        <f t="shared" si="1"/>
        <v>43</v>
      </c>
      <c r="B53" s="30" t="s">
        <v>76</v>
      </c>
      <c r="C53" s="8" t="s">
        <v>77</v>
      </c>
      <c r="D53" s="244"/>
      <c r="E53" s="22"/>
      <c r="F53" s="5"/>
      <c r="G53" s="5"/>
      <c r="H53" s="5"/>
      <c r="I53" s="56"/>
      <c r="J53" s="57"/>
      <c r="K53" s="5"/>
      <c r="L53" s="65"/>
    </row>
    <row r="54" spans="1:14" s="3" customFormat="1" ht="12.75" hidden="1" customHeight="1" x14ac:dyDescent="0.2">
      <c r="A54" s="231">
        <f t="shared" si="1"/>
        <v>44</v>
      </c>
      <c r="B54" s="30" t="s">
        <v>78</v>
      </c>
      <c r="C54" s="8" t="s">
        <v>79</v>
      </c>
      <c r="D54" s="244"/>
      <c r="E54" s="22"/>
      <c r="F54" s="5"/>
      <c r="G54" s="5"/>
      <c r="H54" s="5"/>
      <c r="I54" s="56"/>
      <c r="J54" s="57"/>
      <c r="K54" s="5"/>
      <c r="L54" s="65"/>
    </row>
    <row r="55" spans="1:14" s="3" customFormat="1" ht="12.75" hidden="1" customHeight="1" x14ac:dyDescent="0.2">
      <c r="A55" s="66">
        <f t="shared" si="1"/>
        <v>45</v>
      </c>
      <c r="B55" s="30" t="s">
        <v>133</v>
      </c>
      <c r="C55" s="8" t="s">
        <v>80</v>
      </c>
      <c r="D55" s="244"/>
      <c r="E55" s="22"/>
      <c r="F55" s="7"/>
      <c r="G55" s="7"/>
      <c r="H55" s="7"/>
      <c r="I55" s="55"/>
      <c r="J55" s="58"/>
      <c r="K55" s="7"/>
      <c r="L55" s="64"/>
    </row>
    <row r="56" spans="1:14" s="3" customFormat="1" hidden="1" x14ac:dyDescent="0.2">
      <c r="A56" s="231">
        <f t="shared" si="1"/>
        <v>46</v>
      </c>
      <c r="B56" s="30" t="s">
        <v>81</v>
      </c>
      <c r="C56" s="8" t="s">
        <v>82</v>
      </c>
      <c r="D56" s="244"/>
      <c r="E56" s="20">
        <f>F56+G56+H56+I56</f>
        <v>0</v>
      </c>
      <c r="F56" s="5">
        <f>F57</f>
        <v>0</v>
      </c>
      <c r="G56" s="5">
        <f>G57</f>
        <v>0</v>
      </c>
      <c r="H56" s="5">
        <f>H57</f>
        <v>0</v>
      </c>
      <c r="I56" s="56">
        <f>I57</f>
        <v>0</v>
      </c>
      <c r="J56" s="57"/>
      <c r="K56" s="5"/>
      <c r="L56" s="65"/>
    </row>
    <row r="57" spans="1:14" s="3" customFormat="1" ht="15" hidden="1" customHeight="1" x14ac:dyDescent="0.2">
      <c r="A57" s="66">
        <f t="shared" si="1"/>
        <v>47</v>
      </c>
      <c r="B57" s="77" t="s">
        <v>144</v>
      </c>
      <c r="C57" s="68" t="s">
        <v>83</v>
      </c>
      <c r="D57" s="245"/>
      <c r="E57" s="76">
        <f>F57+G57+H57+I57</f>
        <v>0</v>
      </c>
      <c r="F57" s="69">
        <v>0</v>
      </c>
      <c r="G57" s="69">
        <v>0</v>
      </c>
      <c r="H57" s="69">
        <v>0</v>
      </c>
      <c r="I57" s="70">
        <v>0</v>
      </c>
      <c r="J57" s="71"/>
      <c r="K57" s="69"/>
      <c r="L57" s="72"/>
    </row>
    <row r="58" spans="1:14" s="3" customFormat="1" x14ac:dyDescent="0.2">
      <c r="B58" s="11" t="s">
        <v>146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3" customFormat="1" ht="12.75" customHeight="1" x14ac:dyDescent="0.2">
      <c r="B59" s="11" t="s">
        <v>130</v>
      </c>
      <c r="C59" s="88" t="s">
        <v>161</v>
      </c>
      <c r="D59" s="88"/>
      <c r="F59" s="12"/>
      <c r="H59" s="228"/>
      <c r="I59" s="228"/>
      <c r="J59" s="12" t="s">
        <v>290</v>
      </c>
      <c r="N59" s="18"/>
    </row>
    <row r="60" spans="1:14" s="3" customFormat="1" ht="12.75" customHeight="1" x14ac:dyDescent="0.2">
      <c r="B60" s="16" t="s">
        <v>132</v>
      </c>
      <c r="C60" s="228" t="s">
        <v>145</v>
      </c>
      <c r="D60" s="228"/>
      <c r="E60" s="228"/>
      <c r="F60" s="12"/>
      <c r="H60" s="89"/>
      <c r="I60" s="89"/>
      <c r="J60" s="1008" t="s">
        <v>292</v>
      </c>
      <c r="K60" s="1008"/>
      <c r="L60" s="1008"/>
      <c r="M60" s="1008"/>
      <c r="N60" s="18"/>
    </row>
    <row r="61" spans="1:14" ht="12.75" customHeight="1" x14ac:dyDescent="0.2">
      <c r="F61" s="45"/>
      <c r="G61" s="45"/>
      <c r="H61" s="45"/>
      <c r="I61" s="648"/>
      <c r="J61" s="12" t="s">
        <v>291</v>
      </c>
      <c r="K61" s="3"/>
      <c r="L61" s="3"/>
      <c r="M61" s="3"/>
    </row>
    <row r="62" spans="1:14" ht="12.75" customHeight="1" x14ac:dyDescent="0.2"/>
    <row r="63" spans="1:14" ht="12.75" customHeight="1" x14ac:dyDescent="0.2"/>
    <row r="64" spans="1:1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</sheetData>
  <mergeCells count="12">
    <mergeCell ref="J9:L9"/>
    <mergeCell ref="D9:D10"/>
    <mergeCell ref="B6:E6"/>
    <mergeCell ref="J60:M60"/>
    <mergeCell ref="I1:K1"/>
    <mergeCell ref="C7:E7"/>
    <mergeCell ref="B8:K8"/>
    <mergeCell ref="A9:A10"/>
    <mergeCell ref="B9:B10"/>
    <mergeCell ref="C9:C10"/>
    <mergeCell ref="E9:E10"/>
    <mergeCell ref="F9:I9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zoomScaleNormal="100" workbookViewId="0">
      <selection activeCell="E9" sqref="E9:E10"/>
    </sheetView>
  </sheetViews>
  <sheetFormatPr defaultRowHeight="12.75" x14ac:dyDescent="0.2"/>
  <cols>
    <col min="1" max="1" width="4.42578125" style="1" customWidth="1"/>
    <col min="2" max="2" width="61.7109375" style="2" customWidth="1"/>
    <col min="3" max="3" width="8.85546875" style="1" customWidth="1"/>
    <col min="4" max="4" width="9.7109375" style="1" customWidth="1"/>
    <col min="5" max="5" width="10" style="1" customWidth="1"/>
    <col min="6" max="6" width="6.42578125" style="1" customWidth="1"/>
    <col min="7" max="7" width="9" style="1" customWidth="1"/>
    <col min="8" max="8" width="8.28515625" style="1" customWidth="1"/>
    <col min="9" max="9" width="8.140625" style="1" customWidth="1"/>
    <col min="10" max="11" width="7.140625" style="1" customWidth="1"/>
    <col min="12" max="12" width="8.85546875" style="1" customWidth="1"/>
    <col min="13" max="16384" width="9.140625" style="1"/>
  </cols>
  <sheetData>
    <row r="1" spans="1:13" ht="12.75" customHeight="1" x14ac:dyDescent="0.2">
      <c r="B1" s="48" t="s">
        <v>154</v>
      </c>
      <c r="C1" s="48"/>
      <c r="D1" s="48"/>
      <c r="E1" s="48"/>
      <c r="F1" s="48"/>
      <c r="G1" s="48"/>
      <c r="H1" s="48"/>
      <c r="I1" s="1011"/>
      <c r="J1" s="1011"/>
      <c r="K1" s="1011"/>
      <c r="L1" s="3"/>
      <c r="M1" s="3"/>
    </row>
    <row r="2" spans="1:13" ht="12.75" customHeight="1" x14ac:dyDescent="0.2">
      <c r="B2" s="49" t="s">
        <v>210</v>
      </c>
      <c r="C2" s="48"/>
      <c r="D2" s="48"/>
      <c r="E2" s="48"/>
      <c r="F2" s="48"/>
      <c r="G2" s="48"/>
      <c r="H2" s="48"/>
      <c r="I2" s="3"/>
      <c r="J2" s="3"/>
      <c r="K2" s="3"/>
      <c r="L2" s="3"/>
      <c r="M2" s="3"/>
    </row>
    <row r="3" spans="1:13" ht="12.75" customHeight="1" x14ac:dyDescent="0.2">
      <c r="B3" s="48" t="s">
        <v>138</v>
      </c>
      <c r="C3" s="48"/>
      <c r="D3" s="48"/>
      <c r="E3" s="48"/>
      <c r="F3" s="48"/>
      <c r="G3" s="48"/>
      <c r="H3" s="48"/>
      <c r="I3" s="3"/>
      <c r="J3" s="3"/>
      <c r="K3" s="3"/>
      <c r="L3" s="3"/>
      <c r="M3" s="3"/>
    </row>
    <row r="4" spans="1:13" ht="12.75" customHeight="1" x14ac:dyDescent="0.2">
      <c r="B4" s="1"/>
      <c r="C4" s="18" t="s">
        <v>295</v>
      </c>
      <c r="D4" s="18"/>
      <c r="E4" s="393"/>
      <c r="F4" s="393"/>
      <c r="G4" s="393"/>
      <c r="H4" s="393"/>
      <c r="I4" s="393"/>
      <c r="J4" s="393"/>
      <c r="K4" s="393"/>
      <c r="L4" s="393"/>
      <c r="M4" s="393"/>
    </row>
    <row r="5" spans="1:13" ht="12.75" customHeight="1" x14ac:dyDescent="0.2">
      <c r="B5" s="1"/>
      <c r="C5" s="392" t="s">
        <v>230</v>
      </c>
      <c r="D5" s="392"/>
      <c r="E5" s="392"/>
      <c r="F5" s="392"/>
      <c r="G5" s="392"/>
      <c r="H5" s="392"/>
      <c r="I5" s="392"/>
      <c r="J5" s="392"/>
      <c r="K5" s="392"/>
      <c r="L5" s="392"/>
      <c r="M5" s="392"/>
    </row>
    <row r="6" spans="1:13" x14ac:dyDescent="0.2">
      <c r="B6" s="1059" t="s">
        <v>251</v>
      </c>
      <c r="C6" s="1059"/>
      <c r="D6" s="1059"/>
      <c r="E6" s="1059"/>
      <c r="F6" s="453"/>
      <c r="G6" s="453"/>
      <c r="H6" s="453"/>
      <c r="I6" s="453"/>
      <c r="J6" s="453"/>
      <c r="K6" s="453"/>
      <c r="L6" s="453"/>
      <c r="M6" s="19"/>
    </row>
    <row r="7" spans="1:13" x14ac:dyDescent="0.2">
      <c r="B7" s="396"/>
      <c r="C7" s="1060"/>
      <c r="D7" s="1060"/>
      <c r="E7" s="1060"/>
      <c r="F7" s="395"/>
      <c r="G7" s="395"/>
      <c r="H7" s="395"/>
      <c r="I7" s="395"/>
      <c r="J7" s="395"/>
      <c r="K7" s="397"/>
      <c r="L7" s="19"/>
      <c r="M7" s="19"/>
    </row>
    <row r="8" spans="1:13" ht="13.5" thickBot="1" x14ac:dyDescent="0.25">
      <c r="F8" s="454"/>
      <c r="G8" s="454"/>
      <c r="H8" s="454"/>
      <c r="I8" s="454"/>
      <c r="J8" s="454"/>
      <c r="K8" s="454"/>
      <c r="L8" s="1" t="s">
        <v>278</v>
      </c>
    </row>
    <row r="9" spans="1:13" s="3" customFormat="1" ht="12.75" customHeight="1" x14ac:dyDescent="0.2">
      <c r="A9" s="1013" t="s">
        <v>153</v>
      </c>
      <c r="B9" s="1015" t="s">
        <v>152</v>
      </c>
      <c r="C9" s="1038" t="s">
        <v>1</v>
      </c>
      <c r="D9" s="1057" t="s">
        <v>328</v>
      </c>
      <c r="E9" s="1050" t="s">
        <v>333</v>
      </c>
      <c r="F9" s="1022" t="s">
        <v>329</v>
      </c>
      <c r="G9" s="1022"/>
      <c r="H9" s="1022"/>
      <c r="I9" s="1022"/>
      <c r="J9" s="1005" t="s">
        <v>151</v>
      </c>
      <c r="K9" s="1006"/>
      <c r="L9" s="1007"/>
    </row>
    <row r="10" spans="1:13" s="3" customFormat="1" ht="53.45" customHeight="1" thickBot="1" x14ac:dyDescent="0.25">
      <c r="A10" s="1014"/>
      <c r="B10" s="1016"/>
      <c r="C10" s="1039"/>
      <c r="D10" s="1058"/>
      <c r="E10" s="1051"/>
      <c r="F10" s="427" t="s">
        <v>147</v>
      </c>
      <c r="G10" s="84" t="s">
        <v>148</v>
      </c>
      <c r="H10" s="84" t="s">
        <v>149</v>
      </c>
      <c r="I10" s="109" t="s">
        <v>150</v>
      </c>
      <c r="J10" s="210">
        <v>2024</v>
      </c>
      <c r="K10" s="211">
        <v>2025</v>
      </c>
      <c r="L10" s="211">
        <v>2026</v>
      </c>
    </row>
    <row r="11" spans="1:13" s="3" customFormat="1" ht="27" customHeight="1" x14ac:dyDescent="0.2">
      <c r="A11" s="111" t="s">
        <v>134</v>
      </c>
      <c r="B11" s="261" t="s">
        <v>2</v>
      </c>
      <c r="C11" s="401"/>
      <c r="D11" s="434">
        <f>D12</f>
        <v>0</v>
      </c>
      <c r="E11" s="437">
        <f>F11+G11+H11+I11</f>
        <v>0</v>
      </c>
      <c r="F11" s="261">
        <f t="shared" ref="F11:L12" si="0">F12</f>
        <v>0</v>
      </c>
      <c r="G11" s="341">
        <f t="shared" si="0"/>
        <v>0</v>
      </c>
      <c r="H11" s="341">
        <f t="shared" si="0"/>
        <v>0</v>
      </c>
      <c r="I11" s="341">
        <f t="shared" si="0"/>
        <v>0</v>
      </c>
      <c r="J11" s="408">
        <f t="shared" si="0"/>
        <v>0</v>
      </c>
      <c r="K11" s="261">
        <f t="shared" si="0"/>
        <v>0</v>
      </c>
      <c r="L11" s="409">
        <f t="shared" si="0"/>
        <v>0</v>
      </c>
    </row>
    <row r="12" spans="1:13" s="3" customFormat="1" ht="12.75" customHeight="1" x14ac:dyDescent="0.2">
      <c r="A12" s="74">
        <f t="shared" ref="A12:A57" si="1">A11+1</f>
        <v>2</v>
      </c>
      <c r="B12" s="44" t="s">
        <v>3</v>
      </c>
      <c r="C12" s="250"/>
      <c r="D12" s="435">
        <f>D13</f>
        <v>0</v>
      </c>
      <c r="E12" s="438">
        <f>F12+G12+H12+I12</f>
        <v>0</v>
      </c>
      <c r="F12" s="411">
        <f t="shared" si="0"/>
        <v>0</v>
      </c>
      <c r="G12" s="342">
        <f t="shared" si="0"/>
        <v>0</v>
      </c>
      <c r="H12" s="342">
        <f t="shared" si="0"/>
        <v>0</v>
      </c>
      <c r="I12" s="47">
        <f t="shared" si="0"/>
        <v>0</v>
      </c>
      <c r="J12" s="410">
        <f t="shared" si="0"/>
        <v>0</v>
      </c>
      <c r="K12" s="411">
        <f t="shared" si="0"/>
        <v>0</v>
      </c>
      <c r="L12" s="412">
        <f t="shared" si="0"/>
        <v>0</v>
      </c>
    </row>
    <row r="13" spans="1:13" s="3" customFormat="1" x14ac:dyDescent="0.2">
      <c r="A13" s="66">
        <f t="shared" si="1"/>
        <v>3</v>
      </c>
      <c r="B13" s="28" t="s">
        <v>4</v>
      </c>
      <c r="C13" s="402" t="s">
        <v>5</v>
      </c>
      <c r="D13" s="436">
        <f t="shared" ref="D13:L13" si="2">D14+D28</f>
        <v>0</v>
      </c>
      <c r="E13" s="439">
        <f t="shared" si="2"/>
        <v>0</v>
      </c>
      <c r="F13" s="423">
        <f t="shared" si="2"/>
        <v>0</v>
      </c>
      <c r="G13" s="138">
        <f t="shared" si="2"/>
        <v>0</v>
      </c>
      <c r="H13" s="138">
        <f t="shared" si="2"/>
        <v>0</v>
      </c>
      <c r="I13" s="138">
        <f t="shared" si="2"/>
        <v>0</v>
      </c>
      <c r="J13" s="150">
        <f t="shared" si="2"/>
        <v>0</v>
      </c>
      <c r="K13" s="413">
        <f t="shared" si="2"/>
        <v>0</v>
      </c>
      <c r="L13" s="145">
        <f t="shared" si="2"/>
        <v>0</v>
      </c>
    </row>
    <row r="14" spans="1:13" s="3" customFormat="1" ht="25.5" x14ac:dyDescent="0.2">
      <c r="A14" s="231">
        <f t="shared" si="1"/>
        <v>4</v>
      </c>
      <c r="B14" s="399" t="s">
        <v>247</v>
      </c>
      <c r="C14" s="403" t="s">
        <v>7</v>
      </c>
      <c r="D14" s="436">
        <f>D15+D26</f>
        <v>0</v>
      </c>
      <c r="E14" s="439">
        <f>E15+E24+E27</f>
        <v>0</v>
      </c>
      <c r="F14" s="423">
        <f>F15+F24+F27</f>
        <v>0</v>
      </c>
      <c r="G14" s="138">
        <f>G15+G24+G27</f>
        <v>0</v>
      </c>
      <c r="H14" s="138">
        <f>H15+H24+H27</f>
        <v>0</v>
      </c>
      <c r="I14" s="138">
        <f>I15+I24+I27</f>
        <v>0</v>
      </c>
      <c r="J14" s="414">
        <f>E14*101.95/100</f>
        <v>0</v>
      </c>
      <c r="K14" s="415">
        <f>J14*101.7/100</f>
        <v>0</v>
      </c>
      <c r="L14" s="416">
        <f>K14*101.5/100</f>
        <v>0</v>
      </c>
    </row>
    <row r="15" spans="1:13" s="3" customFormat="1" x14ac:dyDescent="0.2">
      <c r="A15" s="66">
        <f t="shared" si="1"/>
        <v>5</v>
      </c>
      <c r="B15" s="30" t="s">
        <v>8</v>
      </c>
      <c r="C15" s="403" t="s">
        <v>9</v>
      </c>
      <c r="D15" s="436">
        <f>D16+D17+D18+D21+D22</f>
        <v>0</v>
      </c>
      <c r="E15" s="439">
        <f>E16+E17+E18+E20+E21+E22</f>
        <v>0</v>
      </c>
      <c r="F15" s="423">
        <f>F16+F17+F18+F20+F21+F22</f>
        <v>0</v>
      </c>
      <c r="G15" s="639">
        <f>G16+G17+G18+G20+G21+G22</f>
        <v>0</v>
      </c>
      <c r="H15" s="639">
        <f>H16+H17+H18+H20+H21+H22</f>
        <v>0</v>
      </c>
      <c r="I15" s="423">
        <f>I16+I17+I18+I20+I21+I22</f>
        <v>0</v>
      </c>
      <c r="J15" s="414"/>
      <c r="K15" s="343"/>
      <c r="L15" s="417"/>
    </row>
    <row r="16" spans="1:13" s="3" customFormat="1" x14ac:dyDescent="0.2">
      <c r="A16" s="231">
        <f t="shared" si="1"/>
        <v>6</v>
      </c>
      <c r="B16" s="31" t="s">
        <v>10</v>
      </c>
      <c r="C16" s="243" t="s">
        <v>11</v>
      </c>
      <c r="D16" s="461">
        <v>0</v>
      </c>
      <c r="E16" s="170">
        <f t="shared" ref="E16:E25" si="3">F16+G16+H16+I16</f>
        <v>0</v>
      </c>
      <c r="F16" s="428">
        <v>0</v>
      </c>
      <c r="G16" s="344">
        <v>0</v>
      </c>
      <c r="H16" s="344">
        <v>0</v>
      </c>
      <c r="I16" s="345">
        <v>0</v>
      </c>
      <c r="J16" s="418"/>
      <c r="K16" s="344"/>
      <c r="L16" s="419"/>
    </row>
    <row r="17" spans="1:12" s="3" customFormat="1" x14ac:dyDescent="0.2">
      <c r="A17" s="66">
        <f t="shared" si="1"/>
        <v>7</v>
      </c>
      <c r="B17" s="31" t="s">
        <v>254</v>
      </c>
      <c r="C17" s="243" t="s">
        <v>13</v>
      </c>
      <c r="D17" s="461">
        <v>0</v>
      </c>
      <c r="E17" s="170">
        <f t="shared" si="3"/>
        <v>0</v>
      </c>
      <c r="F17" s="428">
        <v>0</v>
      </c>
      <c r="G17" s="344">
        <v>0</v>
      </c>
      <c r="H17" s="344">
        <v>0</v>
      </c>
      <c r="I17" s="345">
        <v>0</v>
      </c>
      <c r="J17" s="418"/>
      <c r="K17" s="344"/>
      <c r="L17" s="419"/>
    </row>
    <row r="18" spans="1:12" s="3" customFormat="1" x14ac:dyDescent="0.2">
      <c r="A18" s="231">
        <f t="shared" si="1"/>
        <v>8</v>
      </c>
      <c r="B18" s="31" t="s">
        <v>258</v>
      </c>
      <c r="C18" s="404" t="s">
        <v>193</v>
      </c>
      <c r="D18" s="462">
        <v>0</v>
      </c>
      <c r="E18" s="170">
        <f t="shared" si="3"/>
        <v>0</v>
      </c>
      <c r="F18" s="428">
        <v>0</v>
      </c>
      <c r="G18" s="344">
        <v>0</v>
      </c>
      <c r="H18" s="344">
        <v>0</v>
      </c>
      <c r="I18" s="345">
        <v>0</v>
      </c>
      <c r="J18" s="418"/>
      <c r="K18" s="344"/>
      <c r="L18" s="419"/>
    </row>
    <row r="19" spans="1:12" s="3" customFormat="1" hidden="1" x14ac:dyDescent="0.2">
      <c r="A19" s="66">
        <f t="shared" si="1"/>
        <v>9</v>
      </c>
      <c r="B19" s="195" t="s">
        <v>203</v>
      </c>
      <c r="C19" s="196" t="s">
        <v>196</v>
      </c>
      <c r="D19" s="462"/>
      <c r="E19" s="170">
        <f t="shared" si="3"/>
        <v>0</v>
      </c>
      <c r="F19" s="428"/>
      <c r="G19" s="344"/>
      <c r="H19" s="344"/>
      <c r="I19" s="345"/>
      <c r="J19" s="418"/>
      <c r="K19" s="344"/>
      <c r="L19" s="419"/>
    </row>
    <row r="20" spans="1:12" s="3" customFormat="1" hidden="1" x14ac:dyDescent="0.2">
      <c r="A20" s="231">
        <f t="shared" si="1"/>
        <v>10</v>
      </c>
      <c r="B20" s="31" t="s">
        <v>257</v>
      </c>
      <c r="C20" s="404" t="s">
        <v>191</v>
      </c>
      <c r="D20" s="462">
        <v>0</v>
      </c>
      <c r="E20" s="170">
        <f t="shared" si="3"/>
        <v>0</v>
      </c>
      <c r="F20" s="428"/>
      <c r="G20" s="344"/>
      <c r="H20" s="344"/>
      <c r="I20" s="345"/>
      <c r="J20" s="418"/>
      <c r="K20" s="344"/>
      <c r="L20" s="419"/>
    </row>
    <row r="21" spans="1:12" s="3" customFormat="1" hidden="1" x14ac:dyDescent="0.2">
      <c r="A21" s="66">
        <f t="shared" si="1"/>
        <v>11</v>
      </c>
      <c r="B21" s="31" t="s">
        <v>241</v>
      </c>
      <c r="C21" s="404" t="s">
        <v>235</v>
      </c>
      <c r="D21" s="462">
        <v>0</v>
      </c>
      <c r="E21" s="170">
        <f t="shared" si="3"/>
        <v>0</v>
      </c>
      <c r="F21" s="428"/>
      <c r="G21" s="344"/>
      <c r="H21" s="344"/>
      <c r="I21" s="345"/>
      <c r="J21" s="418"/>
      <c r="K21" s="344"/>
      <c r="L21" s="419"/>
    </row>
    <row r="22" spans="1:12" s="3" customFormat="1" x14ac:dyDescent="0.2">
      <c r="A22" s="231">
        <f t="shared" si="1"/>
        <v>12</v>
      </c>
      <c r="B22" s="31" t="s">
        <v>261</v>
      </c>
      <c r="C22" s="243" t="s">
        <v>163</v>
      </c>
      <c r="D22" s="461">
        <v>0</v>
      </c>
      <c r="E22" s="170">
        <f t="shared" si="3"/>
        <v>0</v>
      </c>
      <c r="F22" s="428">
        <v>0</v>
      </c>
      <c r="G22" s="344">
        <v>0</v>
      </c>
      <c r="H22" s="344">
        <v>0</v>
      </c>
      <c r="I22" s="345">
        <v>0</v>
      </c>
      <c r="J22" s="418"/>
      <c r="K22" s="344"/>
      <c r="L22" s="419"/>
    </row>
    <row r="23" spans="1:12" s="3" customFormat="1" hidden="1" x14ac:dyDescent="0.2">
      <c r="A23" s="66">
        <f t="shared" si="1"/>
        <v>13</v>
      </c>
      <c r="B23" s="217" t="s">
        <v>216</v>
      </c>
      <c r="C23" s="460" t="s">
        <v>217</v>
      </c>
      <c r="D23" s="463">
        <v>0</v>
      </c>
      <c r="E23" s="170"/>
      <c r="F23" s="428"/>
      <c r="G23" s="344"/>
      <c r="H23" s="344"/>
      <c r="I23" s="345"/>
      <c r="J23" s="418"/>
      <c r="K23" s="344"/>
      <c r="L23" s="419"/>
    </row>
    <row r="24" spans="1:12" s="3" customFormat="1" x14ac:dyDescent="0.2">
      <c r="A24" s="231">
        <f t="shared" si="1"/>
        <v>14</v>
      </c>
      <c r="B24" s="400" t="s">
        <v>249</v>
      </c>
      <c r="C24" s="426" t="s">
        <v>205</v>
      </c>
      <c r="D24" s="464">
        <f>D25</f>
        <v>0</v>
      </c>
      <c r="E24" s="170">
        <f t="shared" si="3"/>
        <v>0</v>
      </c>
      <c r="F24" s="428">
        <f>F25</f>
        <v>0</v>
      </c>
      <c r="G24" s="344">
        <f>G25</f>
        <v>0</v>
      </c>
      <c r="H24" s="344">
        <f>H25</f>
        <v>0</v>
      </c>
      <c r="I24" s="344">
        <f>I25</f>
        <v>0</v>
      </c>
      <c r="J24" s="418"/>
      <c r="K24" s="344"/>
      <c r="L24" s="419"/>
    </row>
    <row r="25" spans="1:12" s="3" customFormat="1" x14ac:dyDescent="0.2">
      <c r="A25" s="66">
        <f t="shared" si="1"/>
        <v>15</v>
      </c>
      <c r="B25" s="31" t="s">
        <v>206</v>
      </c>
      <c r="C25" s="404" t="s">
        <v>207</v>
      </c>
      <c r="D25" s="462">
        <v>0</v>
      </c>
      <c r="E25" s="170">
        <f t="shared" si="3"/>
        <v>0</v>
      </c>
      <c r="F25" s="428">
        <v>0</v>
      </c>
      <c r="G25" s="344">
        <v>0</v>
      </c>
      <c r="H25" s="344">
        <v>0</v>
      </c>
      <c r="I25" s="345">
        <v>0</v>
      </c>
      <c r="J25" s="418"/>
      <c r="K25" s="344"/>
      <c r="L25" s="419"/>
    </row>
    <row r="26" spans="1:12" s="3" customFormat="1" x14ac:dyDescent="0.2">
      <c r="A26" s="231">
        <f t="shared" si="1"/>
        <v>16</v>
      </c>
      <c r="B26" s="30" t="s">
        <v>14</v>
      </c>
      <c r="C26" s="331" t="s">
        <v>15</v>
      </c>
      <c r="D26" s="436">
        <f>D27</f>
        <v>0</v>
      </c>
      <c r="E26" s="439">
        <f>F26+G26+H26+I26</f>
        <v>0</v>
      </c>
      <c r="F26" s="415">
        <f>F27</f>
        <v>0</v>
      </c>
      <c r="G26" s="343">
        <f>G27</f>
        <v>0</v>
      </c>
      <c r="H26" s="343">
        <f>H27</f>
        <v>0</v>
      </c>
      <c r="I26" s="343">
        <f>I27</f>
        <v>0</v>
      </c>
      <c r="J26" s="414"/>
      <c r="K26" s="343"/>
      <c r="L26" s="417"/>
    </row>
    <row r="27" spans="1:12" s="3" customFormat="1" ht="13.5" thickBot="1" x14ac:dyDescent="0.25">
      <c r="A27" s="75">
        <f t="shared" si="1"/>
        <v>17</v>
      </c>
      <c r="B27" s="77" t="s">
        <v>164</v>
      </c>
      <c r="C27" s="245" t="s">
        <v>165</v>
      </c>
      <c r="D27" s="638">
        <v>0</v>
      </c>
      <c r="E27" s="440">
        <f>F27+G27+H27+I27</f>
        <v>0</v>
      </c>
      <c r="F27" s="429">
        <v>0</v>
      </c>
      <c r="G27" s="347">
        <v>0</v>
      </c>
      <c r="H27" s="347">
        <v>0</v>
      </c>
      <c r="I27" s="348">
        <v>0</v>
      </c>
      <c r="J27" s="420"/>
      <c r="K27" s="347"/>
      <c r="L27" s="421"/>
    </row>
    <row r="28" spans="1:12" s="3" customFormat="1" ht="25.5" hidden="1" x14ac:dyDescent="0.2">
      <c r="A28" s="114">
        <f t="shared" si="1"/>
        <v>18</v>
      </c>
      <c r="B28" s="630" t="s">
        <v>135</v>
      </c>
      <c r="C28" s="631">
        <v>20</v>
      </c>
      <c r="D28" s="632">
        <f>D41</f>
        <v>0</v>
      </c>
      <c r="E28" s="538">
        <f>F28+G28+H28+I28</f>
        <v>0</v>
      </c>
      <c r="F28" s="633">
        <f>F29+F39+F40+F41+F45+F49+F52+F53+F54+F56</f>
        <v>0</v>
      </c>
      <c r="G28" s="634">
        <f>G29+G39+G40+G41+G45+G49+G52+G53+G54+G56</f>
        <v>0</v>
      </c>
      <c r="H28" s="634">
        <f>H29+H39+H40+H41+H45+H49+H52+H53+H54+H56</f>
        <v>0</v>
      </c>
      <c r="I28" s="635">
        <f>I29+I39+I40+I41+I45+I49+I52+I53+I54+I56</f>
        <v>0</v>
      </c>
      <c r="J28" s="636"/>
      <c r="K28" s="634"/>
      <c r="L28" s="637"/>
    </row>
    <row r="29" spans="1:12" s="3" customFormat="1" ht="12.75" hidden="1" customHeight="1" x14ac:dyDescent="0.2">
      <c r="A29" s="66">
        <f t="shared" si="1"/>
        <v>19</v>
      </c>
      <c r="B29" s="29" t="s">
        <v>26</v>
      </c>
      <c r="C29" s="406" t="s">
        <v>27</v>
      </c>
      <c r="D29" s="436"/>
      <c r="E29" s="439">
        <f>F29+G29+H29+I29</f>
        <v>0</v>
      </c>
      <c r="F29" s="415">
        <f>F30+F31+F32+F33+F34+F35+F36+F37+F38</f>
        <v>0</v>
      </c>
      <c r="G29" s="343">
        <f>G30+G31+G32+G33+G34+G35+G36+G37+G38</f>
        <v>0</v>
      </c>
      <c r="H29" s="343">
        <f>H30+H31+H32+H33+H34+H35+H36+H37+H38</f>
        <v>0</v>
      </c>
      <c r="I29" s="346">
        <f>I30+I31+I32+I33+I34+I35+I36+I37+I38</f>
        <v>0</v>
      </c>
      <c r="J29" s="414"/>
      <c r="K29" s="343"/>
      <c r="L29" s="417"/>
    </row>
    <row r="30" spans="1:12" s="3" customFormat="1" ht="12.75" hidden="1" customHeight="1" x14ac:dyDescent="0.2">
      <c r="A30" s="231">
        <f t="shared" si="1"/>
        <v>20</v>
      </c>
      <c r="B30" s="32" t="s">
        <v>28</v>
      </c>
      <c r="C30" s="243" t="s">
        <v>29</v>
      </c>
      <c r="D30" s="461"/>
      <c r="E30" s="170"/>
      <c r="F30" s="428"/>
      <c r="G30" s="344"/>
      <c r="H30" s="344"/>
      <c r="I30" s="345"/>
      <c r="J30" s="418"/>
      <c r="K30" s="344"/>
      <c r="L30" s="419"/>
    </row>
    <row r="31" spans="1:12" s="3" customFormat="1" ht="12.75" hidden="1" customHeight="1" x14ac:dyDescent="0.2">
      <c r="A31" s="66">
        <f t="shared" si="1"/>
        <v>21</v>
      </c>
      <c r="B31" s="32" t="s">
        <v>30</v>
      </c>
      <c r="C31" s="243" t="s">
        <v>31</v>
      </c>
      <c r="D31" s="461"/>
      <c r="E31" s="170"/>
      <c r="F31" s="428"/>
      <c r="G31" s="344"/>
      <c r="H31" s="344"/>
      <c r="I31" s="345"/>
      <c r="J31" s="418"/>
      <c r="K31" s="344"/>
      <c r="L31" s="419"/>
    </row>
    <row r="32" spans="1:12" s="3" customFormat="1" ht="12.75" hidden="1" customHeight="1" x14ac:dyDescent="0.2">
      <c r="A32" s="231">
        <f t="shared" si="1"/>
        <v>22</v>
      </c>
      <c r="B32" s="32" t="s">
        <v>32</v>
      </c>
      <c r="C32" s="243" t="s">
        <v>33</v>
      </c>
      <c r="D32" s="461"/>
      <c r="E32" s="170"/>
      <c r="F32" s="428"/>
      <c r="G32" s="344"/>
      <c r="H32" s="344"/>
      <c r="I32" s="345"/>
      <c r="J32" s="418"/>
      <c r="K32" s="344"/>
      <c r="L32" s="419"/>
    </row>
    <row r="33" spans="1:12" s="3" customFormat="1" ht="12.75" hidden="1" customHeight="1" x14ac:dyDescent="0.2">
      <c r="A33" s="66">
        <f t="shared" si="1"/>
        <v>23</v>
      </c>
      <c r="B33" s="32" t="s">
        <v>34</v>
      </c>
      <c r="C33" s="243" t="s">
        <v>35</v>
      </c>
      <c r="D33" s="461"/>
      <c r="E33" s="170"/>
      <c r="F33" s="428"/>
      <c r="G33" s="344"/>
      <c r="H33" s="344"/>
      <c r="I33" s="345"/>
      <c r="J33" s="418"/>
      <c r="K33" s="344"/>
      <c r="L33" s="419"/>
    </row>
    <row r="34" spans="1:12" s="3" customFormat="1" ht="12.75" hidden="1" customHeight="1" x14ac:dyDescent="0.2">
      <c r="A34" s="231">
        <f t="shared" si="1"/>
        <v>24</v>
      </c>
      <c r="B34" s="32" t="s">
        <v>36</v>
      </c>
      <c r="C34" s="243" t="s">
        <v>37</v>
      </c>
      <c r="D34" s="461"/>
      <c r="E34" s="170"/>
      <c r="F34" s="428"/>
      <c r="G34" s="344"/>
      <c r="H34" s="344"/>
      <c r="I34" s="345"/>
      <c r="J34" s="418"/>
      <c r="K34" s="344"/>
      <c r="L34" s="419"/>
    </row>
    <row r="35" spans="1:12" s="3" customFormat="1" ht="12.75" hidden="1" customHeight="1" x14ac:dyDescent="0.2">
      <c r="A35" s="66">
        <f t="shared" si="1"/>
        <v>25</v>
      </c>
      <c r="B35" s="32" t="s">
        <v>38</v>
      </c>
      <c r="C35" s="243" t="s">
        <v>39</v>
      </c>
      <c r="D35" s="461"/>
      <c r="E35" s="170"/>
      <c r="F35" s="428"/>
      <c r="G35" s="344"/>
      <c r="H35" s="344"/>
      <c r="I35" s="345"/>
      <c r="J35" s="418"/>
      <c r="K35" s="344"/>
      <c r="L35" s="419"/>
    </row>
    <row r="36" spans="1:12" s="3" customFormat="1" ht="12.75" hidden="1" customHeight="1" x14ac:dyDescent="0.2">
      <c r="A36" s="231">
        <f t="shared" si="1"/>
        <v>26</v>
      </c>
      <c r="B36" s="32" t="s">
        <v>40</v>
      </c>
      <c r="C36" s="243" t="s">
        <v>41</v>
      </c>
      <c r="D36" s="461"/>
      <c r="E36" s="170"/>
      <c r="F36" s="428"/>
      <c r="G36" s="344"/>
      <c r="H36" s="344"/>
      <c r="I36" s="345"/>
      <c r="J36" s="418"/>
      <c r="K36" s="344"/>
      <c r="L36" s="419"/>
    </row>
    <row r="37" spans="1:12" s="3" customFormat="1" ht="12.75" hidden="1" customHeight="1" x14ac:dyDescent="0.2">
      <c r="A37" s="66">
        <f t="shared" si="1"/>
        <v>27</v>
      </c>
      <c r="B37" s="34" t="s">
        <v>42</v>
      </c>
      <c r="C37" s="243" t="s">
        <v>43</v>
      </c>
      <c r="D37" s="461"/>
      <c r="E37" s="170"/>
      <c r="F37" s="428"/>
      <c r="G37" s="344"/>
      <c r="H37" s="344"/>
      <c r="I37" s="345"/>
      <c r="J37" s="418"/>
      <c r="K37" s="344"/>
      <c r="L37" s="419"/>
    </row>
    <row r="38" spans="1:12" s="3" customFormat="1" ht="12.75" hidden="1" customHeight="1" x14ac:dyDescent="0.2">
      <c r="A38" s="231">
        <f t="shared" si="1"/>
        <v>28</v>
      </c>
      <c r="B38" s="32" t="s">
        <v>44</v>
      </c>
      <c r="C38" s="243" t="s">
        <v>45</v>
      </c>
      <c r="D38" s="461"/>
      <c r="E38" s="170"/>
      <c r="F38" s="428"/>
      <c r="G38" s="344"/>
      <c r="H38" s="344"/>
      <c r="I38" s="345"/>
      <c r="J38" s="418"/>
      <c r="K38" s="344"/>
      <c r="L38" s="419"/>
    </row>
    <row r="39" spans="1:12" s="3" customFormat="1" ht="12.75" hidden="1" customHeight="1" x14ac:dyDescent="0.2">
      <c r="A39" s="66">
        <f t="shared" si="1"/>
        <v>29</v>
      </c>
      <c r="B39" s="30" t="s">
        <v>46</v>
      </c>
      <c r="C39" s="402" t="s">
        <v>47</v>
      </c>
      <c r="D39" s="436"/>
      <c r="E39" s="439"/>
      <c r="F39" s="415"/>
      <c r="G39" s="343"/>
      <c r="H39" s="343"/>
      <c r="I39" s="346"/>
      <c r="J39" s="414"/>
      <c r="K39" s="343"/>
      <c r="L39" s="417"/>
    </row>
    <row r="40" spans="1:12" s="3" customFormat="1" ht="12.75" hidden="1" customHeight="1" x14ac:dyDescent="0.2">
      <c r="A40" s="231">
        <f t="shared" si="1"/>
        <v>30</v>
      </c>
      <c r="B40" s="30" t="s">
        <v>48</v>
      </c>
      <c r="C40" s="402" t="s">
        <v>49</v>
      </c>
      <c r="D40" s="436"/>
      <c r="E40" s="439"/>
      <c r="F40" s="415"/>
      <c r="G40" s="343"/>
      <c r="H40" s="343"/>
      <c r="I40" s="346"/>
      <c r="J40" s="414"/>
      <c r="K40" s="343"/>
      <c r="L40" s="417"/>
    </row>
    <row r="41" spans="1:12" s="3" customFormat="1" hidden="1" x14ac:dyDescent="0.2">
      <c r="A41" s="66">
        <f t="shared" si="1"/>
        <v>31</v>
      </c>
      <c r="B41" s="30" t="s">
        <v>52</v>
      </c>
      <c r="C41" s="406" t="s">
        <v>53</v>
      </c>
      <c r="D41" s="436">
        <f>D42+D43+D44</f>
        <v>0</v>
      </c>
      <c r="E41" s="439">
        <f>F41+G41+H41+I41</f>
        <v>0</v>
      </c>
      <c r="F41" s="415">
        <f>F42+F43+F44</f>
        <v>0</v>
      </c>
      <c r="G41" s="343">
        <f>G42+G43+G44</f>
        <v>0</v>
      </c>
      <c r="H41" s="343">
        <f>H42+H43+H44</f>
        <v>0</v>
      </c>
      <c r="I41" s="343">
        <f>I42+I43+I44</f>
        <v>0</v>
      </c>
      <c r="J41" s="414"/>
      <c r="K41" s="343"/>
      <c r="L41" s="417"/>
    </row>
    <row r="42" spans="1:12" s="3" customFormat="1" hidden="1" x14ac:dyDescent="0.2">
      <c r="A42" s="231">
        <f t="shared" si="1"/>
        <v>32</v>
      </c>
      <c r="B42" s="32" t="s">
        <v>54</v>
      </c>
      <c r="C42" s="242" t="s">
        <v>55</v>
      </c>
      <c r="D42" s="312">
        <v>0</v>
      </c>
      <c r="E42" s="170">
        <f>F42+G42+H42+I42</f>
        <v>0</v>
      </c>
      <c r="F42" s="428"/>
      <c r="G42" s="344"/>
      <c r="H42" s="344"/>
      <c r="I42" s="345"/>
      <c r="J42" s="418"/>
      <c r="K42" s="344"/>
      <c r="L42" s="419"/>
    </row>
    <row r="43" spans="1:12" s="3" customFormat="1" hidden="1" x14ac:dyDescent="0.2">
      <c r="A43" s="66">
        <f t="shared" si="1"/>
        <v>33</v>
      </c>
      <c r="B43" s="32" t="s">
        <v>56</v>
      </c>
      <c r="C43" s="242" t="s">
        <v>57</v>
      </c>
      <c r="D43" s="312">
        <v>0</v>
      </c>
      <c r="E43" s="170">
        <f>F43+G43+H43+I43</f>
        <v>0</v>
      </c>
      <c r="F43" s="428"/>
      <c r="G43" s="344"/>
      <c r="H43" s="344"/>
      <c r="I43" s="345"/>
      <c r="J43" s="418"/>
      <c r="K43" s="344"/>
      <c r="L43" s="419"/>
    </row>
    <row r="44" spans="1:12" s="3" customFormat="1" ht="13.5" hidden="1" thickBot="1" x14ac:dyDescent="0.25">
      <c r="A44" s="231">
        <f t="shared" si="1"/>
        <v>34</v>
      </c>
      <c r="B44" s="77" t="s">
        <v>58</v>
      </c>
      <c r="C44" s="245" t="s">
        <v>59</v>
      </c>
      <c r="D44" s="317">
        <v>0</v>
      </c>
      <c r="E44" s="440">
        <f>F44+G44+H44+I44</f>
        <v>0</v>
      </c>
      <c r="F44" s="429"/>
      <c r="G44" s="347"/>
      <c r="H44" s="347"/>
      <c r="I44" s="348"/>
      <c r="J44" s="420"/>
      <c r="K44" s="347"/>
      <c r="L44" s="421"/>
    </row>
    <row r="45" spans="1:12" s="3" customFormat="1" hidden="1" x14ac:dyDescent="0.2">
      <c r="A45" s="231">
        <f t="shared" si="1"/>
        <v>35</v>
      </c>
      <c r="B45" s="256" t="s">
        <v>60</v>
      </c>
      <c r="C45" s="78" t="s">
        <v>61</v>
      </c>
      <c r="D45" s="247"/>
      <c r="E45" s="73">
        <f>F45+G45+H45+I45</f>
        <v>0</v>
      </c>
      <c r="F45" s="257">
        <f>F46+F47+F48</f>
        <v>0</v>
      </c>
      <c r="G45" s="257">
        <f>G46+G47+G48</f>
        <v>0</v>
      </c>
      <c r="H45" s="257">
        <f>H46+H47+H48</f>
        <v>0</v>
      </c>
      <c r="I45" s="258">
        <f>I46+I47+I48</f>
        <v>0</v>
      </c>
      <c r="J45" s="259"/>
      <c r="K45" s="257"/>
      <c r="L45" s="260"/>
    </row>
    <row r="46" spans="1:12" s="3" customFormat="1" hidden="1" x14ac:dyDescent="0.2">
      <c r="A46" s="66">
        <f t="shared" si="1"/>
        <v>36</v>
      </c>
      <c r="B46" s="32" t="s">
        <v>62</v>
      </c>
      <c r="C46" s="6" t="s">
        <v>63</v>
      </c>
      <c r="D46" s="242"/>
      <c r="E46" s="22">
        <v>0</v>
      </c>
      <c r="F46" s="7">
        <v>0</v>
      </c>
      <c r="G46" s="7">
        <v>0</v>
      </c>
      <c r="H46" s="7">
        <v>0</v>
      </c>
      <c r="I46" s="55">
        <v>0</v>
      </c>
      <c r="J46" s="58"/>
      <c r="K46" s="7"/>
      <c r="L46" s="64"/>
    </row>
    <row r="47" spans="1:12" s="3" customFormat="1" hidden="1" x14ac:dyDescent="0.2">
      <c r="A47" s="231">
        <f t="shared" si="1"/>
        <v>37</v>
      </c>
      <c r="B47" s="32" t="s">
        <v>64</v>
      </c>
      <c r="C47" s="6" t="s">
        <v>65</v>
      </c>
      <c r="D47" s="242"/>
      <c r="E47" s="22">
        <v>0</v>
      </c>
      <c r="F47" s="7">
        <v>0</v>
      </c>
      <c r="G47" s="7">
        <v>0</v>
      </c>
      <c r="H47" s="7">
        <v>0</v>
      </c>
      <c r="I47" s="55">
        <v>0</v>
      </c>
      <c r="J47" s="58"/>
      <c r="K47" s="7"/>
      <c r="L47" s="64"/>
    </row>
    <row r="48" spans="1:12" s="3" customFormat="1" hidden="1" x14ac:dyDescent="0.2">
      <c r="A48" s="66">
        <f t="shared" si="1"/>
        <v>38</v>
      </c>
      <c r="B48" s="32" t="s">
        <v>66</v>
      </c>
      <c r="C48" s="6" t="s">
        <v>67</v>
      </c>
      <c r="D48" s="242"/>
      <c r="E48" s="22">
        <f>F48+G48+H48+I48</f>
        <v>0</v>
      </c>
      <c r="F48" s="7">
        <v>0</v>
      </c>
      <c r="G48" s="7">
        <v>0</v>
      </c>
      <c r="H48" s="7">
        <v>0</v>
      </c>
      <c r="I48" s="55">
        <v>0</v>
      </c>
      <c r="J48" s="58"/>
      <c r="K48" s="7"/>
      <c r="L48" s="64"/>
    </row>
    <row r="49" spans="1:14" s="3" customFormat="1" ht="12.75" hidden="1" customHeight="1" x14ac:dyDescent="0.2">
      <c r="A49" s="231">
        <f t="shared" si="1"/>
        <v>39</v>
      </c>
      <c r="B49" s="36" t="s">
        <v>68</v>
      </c>
      <c r="C49" s="8" t="s">
        <v>69</v>
      </c>
      <c r="D49" s="244"/>
      <c r="E49" s="22"/>
      <c r="F49" s="7"/>
      <c r="G49" s="7"/>
      <c r="H49" s="7"/>
      <c r="I49" s="55"/>
      <c r="J49" s="58"/>
      <c r="K49" s="7"/>
      <c r="L49" s="64"/>
    </row>
    <row r="50" spans="1:14" s="3" customFormat="1" ht="12.75" hidden="1" customHeight="1" x14ac:dyDescent="0.2">
      <c r="A50" s="66">
        <f t="shared" si="1"/>
        <v>40</v>
      </c>
      <c r="B50" s="32" t="s">
        <v>70</v>
      </c>
      <c r="C50" s="6" t="s">
        <v>71</v>
      </c>
      <c r="D50" s="242"/>
      <c r="E50" s="22"/>
      <c r="F50" s="7"/>
      <c r="G50" s="7"/>
      <c r="H50" s="7"/>
      <c r="I50" s="55"/>
      <c r="J50" s="58"/>
      <c r="K50" s="7"/>
      <c r="L50" s="64"/>
    </row>
    <row r="51" spans="1:14" s="3" customFormat="1" ht="12.75" hidden="1" customHeight="1" x14ac:dyDescent="0.2">
      <c r="A51" s="231">
        <f t="shared" si="1"/>
        <v>41</v>
      </c>
      <c r="B51" s="32" t="s">
        <v>72</v>
      </c>
      <c r="C51" s="6" t="s">
        <v>73</v>
      </c>
      <c r="D51" s="242"/>
      <c r="E51" s="22"/>
      <c r="F51" s="7"/>
      <c r="G51" s="7"/>
      <c r="H51" s="7"/>
      <c r="I51" s="55"/>
      <c r="J51" s="58"/>
      <c r="K51" s="7"/>
      <c r="L51" s="64"/>
    </row>
    <row r="52" spans="1:14" s="3" customFormat="1" ht="12.75" hidden="1" customHeight="1" x14ac:dyDescent="0.2">
      <c r="A52" s="66">
        <f t="shared" si="1"/>
        <v>42</v>
      </c>
      <c r="B52" s="30" t="s">
        <v>74</v>
      </c>
      <c r="C52" s="8" t="s">
        <v>75</v>
      </c>
      <c r="D52" s="244"/>
      <c r="E52" s="22"/>
      <c r="F52" s="5"/>
      <c r="G52" s="5"/>
      <c r="H52" s="5"/>
      <c r="I52" s="56"/>
      <c r="J52" s="57"/>
      <c r="K52" s="5"/>
      <c r="L52" s="65"/>
    </row>
    <row r="53" spans="1:14" s="3" customFormat="1" ht="12.75" hidden="1" customHeight="1" x14ac:dyDescent="0.2">
      <c r="A53" s="231">
        <f t="shared" si="1"/>
        <v>43</v>
      </c>
      <c r="B53" s="30" t="s">
        <v>76</v>
      </c>
      <c r="C53" s="8" t="s">
        <v>77</v>
      </c>
      <c r="D53" s="244"/>
      <c r="E53" s="22"/>
      <c r="F53" s="5"/>
      <c r="G53" s="5"/>
      <c r="H53" s="5"/>
      <c r="I53" s="56"/>
      <c r="J53" s="57"/>
      <c r="K53" s="5"/>
      <c r="L53" s="65"/>
    </row>
    <row r="54" spans="1:14" s="3" customFormat="1" ht="12.75" hidden="1" customHeight="1" x14ac:dyDescent="0.2">
      <c r="A54" s="66">
        <f t="shared" si="1"/>
        <v>44</v>
      </c>
      <c r="B54" s="30" t="s">
        <v>78</v>
      </c>
      <c r="C54" s="8" t="s">
        <v>79</v>
      </c>
      <c r="D54" s="244"/>
      <c r="E54" s="22"/>
      <c r="F54" s="5"/>
      <c r="G54" s="5"/>
      <c r="H54" s="5"/>
      <c r="I54" s="56"/>
      <c r="J54" s="57"/>
      <c r="K54" s="5"/>
      <c r="L54" s="65"/>
    </row>
    <row r="55" spans="1:14" s="3" customFormat="1" ht="12.75" hidden="1" customHeight="1" x14ac:dyDescent="0.2">
      <c r="A55" s="231">
        <f t="shared" si="1"/>
        <v>45</v>
      </c>
      <c r="B55" s="30" t="s">
        <v>133</v>
      </c>
      <c r="C55" s="8" t="s">
        <v>80</v>
      </c>
      <c r="D55" s="244"/>
      <c r="E55" s="22"/>
      <c r="F55" s="7"/>
      <c r="G55" s="7"/>
      <c r="H55" s="7"/>
      <c r="I55" s="55"/>
      <c r="J55" s="58"/>
      <c r="K55" s="7"/>
      <c r="L55" s="64"/>
    </row>
    <row r="56" spans="1:14" s="3" customFormat="1" hidden="1" x14ac:dyDescent="0.2">
      <c r="A56" s="66">
        <f t="shared" si="1"/>
        <v>46</v>
      </c>
      <c r="B56" s="30" t="s">
        <v>81</v>
      </c>
      <c r="C56" s="8" t="s">
        <v>82</v>
      </c>
      <c r="D56" s="244"/>
      <c r="E56" s="20">
        <f>F56+G56+H56+I56</f>
        <v>0</v>
      </c>
      <c r="F56" s="5">
        <f>F57</f>
        <v>0</v>
      </c>
      <c r="G56" s="5">
        <f>G57</f>
        <v>0</v>
      </c>
      <c r="H56" s="5">
        <f>H57</f>
        <v>0</v>
      </c>
      <c r="I56" s="56">
        <f>I57</f>
        <v>0</v>
      </c>
      <c r="J56" s="57"/>
      <c r="K56" s="5"/>
      <c r="L56" s="65"/>
    </row>
    <row r="57" spans="1:14" s="3" customFormat="1" ht="15" hidden="1" customHeight="1" x14ac:dyDescent="0.2">
      <c r="A57" s="231">
        <f t="shared" si="1"/>
        <v>47</v>
      </c>
      <c r="B57" s="77" t="s">
        <v>144</v>
      </c>
      <c r="C57" s="68" t="s">
        <v>83</v>
      </c>
      <c r="D57" s="245"/>
      <c r="E57" s="76">
        <f>F57+G57+H57+I57</f>
        <v>0</v>
      </c>
      <c r="F57" s="69">
        <v>0</v>
      </c>
      <c r="G57" s="69">
        <v>0</v>
      </c>
      <c r="H57" s="69">
        <v>0</v>
      </c>
      <c r="I57" s="70">
        <v>0</v>
      </c>
      <c r="J57" s="71"/>
      <c r="K57" s="69"/>
      <c r="L57" s="72"/>
    </row>
    <row r="58" spans="1:14" s="3" customFormat="1" x14ac:dyDescent="0.2">
      <c r="B58" s="11" t="s">
        <v>146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3" customFormat="1" ht="12.75" customHeight="1" x14ac:dyDescent="0.2">
      <c r="B59" s="11" t="s">
        <v>130</v>
      </c>
      <c r="C59" s="88" t="s">
        <v>161</v>
      </c>
      <c r="D59" s="88"/>
      <c r="F59" s="12" t="s">
        <v>131</v>
      </c>
      <c r="H59" s="228"/>
      <c r="I59" s="228"/>
      <c r="J59" s="12" t="s">
        <v>290</v>
      </c>
      <c r="N59" s="18"/>
    </row>
    <row r="60" spans="1:14" s="3" customFormat="1" ht="12.75" customHeight="1" x14ac:dyDescent="0.2">
      <c r="B60" s="16" t="s">
        <v>132</v>
      </c>
      <c r="C60" s="228" t="s">
        <v>145</v>
      </c>
      <c r="D60" s="228"/>
      <c r="E60" s="228"/>
      <c r="F60" s="12" t="s">
        <v>293</v>
      </c>
      <c r="H60" s="89"/>
      <c r="I60" s="89"/>
      <c r="J60" s="1008" t="s">
        <v>292</v>
      </c>
      <c r="K60" s="1008"/>
      <c r="L60" s="1008"/>
      <c r="M60" s="1008"/>
      <c r="N60" s="18"/>
    </row>
    <row r="61" spans="1:14" ht="12.75" customHeight="1" x14ac:dyDescent="0.2">
      <c r="F61" s="45"/>
      <c r="G61" s="45"/>
      <c r="H61" s="45"/>
      <c r="I61" s="648"/>
      <c r="J61" s="12" t="s">
        <v>291</v>
      </c>
      <c r="K61" s="3"/>
      <c r="L61" s="3"/>
      <c r="M61" s="3"/>
    </row>
    <row r="62" spans="1:14" ht="12.75" customHeight="1" x14ac:dyDescent="0.2"/>
    <row r="63" spans="1:14" ht="12.75" customHeight="1" x14ac:dyDescent="0.2"/>
    <row r="64" spans="1:1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</sheetData>
  <mergeCells count="11">
    <mergeCell ref="J9:L9"/>
    <mergeCell ref="D9:D10"/>
    <mergeCell ref="B6:E6"/>
    <mergeCell ref="J60:M60"/>
    <mergeCell ref="I1:K1"/>
    <mergeCell ref="C7:E7"/>
    <mergeCell ref="A9:A10"/>
    <mergeCell ref="B9:B10"/>
    <mergeCell ref="C9:C10"/>
    <mergeCell ref="E9:E10"/>
    <mergeCell ref="F9:I9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2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zoomScaleNormal="100" workbookViewId="0">
      <selection activeCell="F59" sqref="F59:H61"/>
    </sheetView>
  </sheetViews>
  <sheetFormatPr defaultRowHeight="12.75" x14ac:dyDescent="0.2"/>
  <cols>
    <col min="1" max="1" width="4.42578125" style="1" customWidth="1"/>
    <col min="2" max="2" width="61.7109375" style="2" customWidth="1"/>
    <col min="3" max="3" width="9" style="1" customWidth="1"/>
    <col min="4" max="4" width="10.85546875" style="1" customWidth="1"/>
    <col min="5" max="5" width="10" style="1" customWidth="1"/>
    <col min="6" max="6" width="6.42578125" style="1" customWidth="1"/>
    <col min="7" max="7" width="9" style="1" customWidth="1"/>
    <col min="8" max="8" width="8.28515625" style="1" customWidth="1"/>
    <col min="9" max="9" width="8.140625" style="1" customWidth="1"/>
    <col min="10" max="11" width="7.140625" style="1" customWidth="1"/>
    <col min="12" max="12" width="8.85546875" style="1" customWidth="1"/>
    <col min="13" max="16384" width="9.140625" style="1"/>
  </cols>
  <sheetData>
    <row r="1" spans="1:13" ht="12.75" customHeight="1" x14ac:dyDescent="0.2">
      <c r="B1" s="48" t="s">
        <v>154</v>
      </c>
      <c r="C1" s="48"/>
      <c r="D1" s="48"/>
      <c r="E1" s="48"/>
      <c r="F1" s="48"/>
      <c r="G1" s="48"/>
      <c r="H1" s="48"/>
      <c r="I1" s="1011"/>
      <c r="J1" s="1011"/>
      <c r="K1" s="1011"/>
      <c r="L1" s="3"/>
      <c r="M1" s="3"/>
    </row>
    <row r="2" spans="1:13" ht="12.75" customHeight="1" x14ac:dyDescent="0.2">
      <c r="B2" s="49" t="s">
        <v>210</v>
      </c>
      <c r="C2" s="48"/>
      <c r="D2" s="48"/>
      <c r="E2" s="48"/>
      <c r="F2" s="48"/>
      <c r="G2" s="48"/>
      <c r="H2" s="48"/>
      <c r="I2" s="3"/>
      <c r="J2" s="3"/>
      <c r="K2" s="3"/>
      <c r="L2" s="3"/>
      <c r="M2" s="3"/>
    </row>
    <row r="3" spans="1:13" ht="12.75" customHeight="1" x14ac:dyDescent="0.2">
      <c r="B3" s="48" t="s">
        <v>138</v>
      </c>
      <c r="C3" s="48"/>
      <c r="D3" s="48"/>
      <c r="E3" s="48"/>
      <c r="F3" s="48"/>
      <c r="G3" s="48"/>
      <c r="H3" s="48"/>
      <c r="I3" s="3"/>
      <c r="J3" s="3"/>
      <c r="K3" s="3"/>
      <c r="L3" s="3"/>
      <c r="M3" s="3"/>
    </row>
    <row r="4" spans="1:13" ht="12.75" customHeight="1" x14ac:dyDescent="0.2">
      <c r="B4" s="1"/>
      <c r="C4" s="18" t="s">
        <v>295</v>
      </c>
      <c r="D4" s="18"/>
      <c r="E4" s="393"/>
      <c r="F4" s="393"/>
      <c r="G4" s="393"/>
      <c r="H4" s="393"/>
      <c r="I4" s="393"/>
      <c r="J4" s="393"/>
      <c r="K4" s="393"/>
      <c r="L4" s="393"/>
      <c r="M4" s="393"/>
    </row>
    <row r="5" spans="1:13" ht="12.75" customHeight="1" x14ac:dyDescent="0.2">
      <c r="B5" s="1"/>
      <c r="C5" s="392" t="s">
        <v>332</v>
      </c>
      <c r="D5" s="392"/>
      <c r="E5" s="392"/>
      <c r="F5" s="392"/>
      <c r="G5" s="392"/>
      <c r="H5" s="392"/>
      <c r="I5" s="392"/>
      <c r="J5" s="392"/>
      <c r="K5" s="392"/>
      <c r="L5" s="392"/>
      <c r="M5" s="392"/>
    </row>
    <row r="6" spans="1:13" x14ac:dyDescent="0.2">
      <c r="B6" s="1062" t="s">
        <v>252</v>
      </c>
      <c r="C6" s="1062"/>
      <c r="D6" s="1062"/>
      <c r="E6" s="1062"/>
      <c r="F6" s="1062"/>
      <c r="G6" s="455"/>
      <c r="H6" s="455"/>
      <c r="I6" s="455"/>
      <c r="J6" s="455"/>
      <c r="K6" s="455"/>
      <c r="L6" s="455"/>
      <c r="M6" s="19"/>
    </row>
    <row r="7" spans="1:13" hidden="1" x14ac:dyDescent="0.2">
      <c r="B7" s="396"/>
      <c r="C7" s="1060"/>
      <c r="D7" s="1060"/>
      <c r="E7" s="1060"/>
      <c r="F7" s="395"/>
      <c r="G7" s="395"/>
      <c r="H7" s="395"/>
      <c r="I7" s="395"/>
      <c r="J7" s="395"/>
      <c r="K7" s="397"/>
      <c r="L7" s="19"/>
      <c r="M7" s="19"/>
    </row>
    <row r="8" spans="1:13" ht="13.5" thickBot="1" x14ac:dyDescent="0.25">
      <c r="B8" s="398"/>
      <c r="C8" s="398"/>
      <c r="D8" s="398"/>
      <c r="E8" s="407"/>
      <c r="F8" s="398"/>
      <c r="G8" s="398"/>
      <c r="H8" s="398"/>
      <c r="I8" s="398"/>
      <c r="J8" s="398"/>
      <c r="K8" s="398"/>
      <c r="L8" s="21" t="s">
        <v>0</v>
      </c>
    </row>
    <row r="9" spans="1:13" s="3" customFormat="1" ht="12.75" customHeight="1" x14ac:dyDescent="0.2">
      <c r="A9" s="1013" t="s">
        <v>153</v>
      </c>
      <c r="B9" s="1015" t="s">
        <v>152</v>
      </c>
      <c r="C9" s="1038" t="s">
        <v>1</v>
      </c>
      <c r="D9" s="1057" t="s">
        <v>328</v>
      </c>
      <c r="E9" s="1064" t="s">
        <v>333</v>
      </c>
      <c r="F9" s="1022" t="s">
        <v>329</v>
      </c>
      <c r="G9" s="1022"/>
      <c r="H9" s="1022"/>
      <c r="I9" s="1022"/>
      <c r="J9" s="1005" t="s">
        <v>151</v>
      </c>
      <c r="K9" s="1006"/>
      <c r="L9" s="1007"/>
    </row>
    <row r="10" spans="1:13" s="3" customFormat="1" ht="52.15" customHeight="1" thickBot="1" x14ac:dyDescent="0.25">
      <c r="A10" s="1014"/>
      <c r="B10" s="1016"/>
      <c r="C10" s="1039"/>
      <c r="D10" s="1061"/>
      <c r="E10" s="1065"/>
      <c r="F10" s="427" t="s">
        <v>147</v>
      </c>
      <c r="G10" s="84" t="s">
        <v>148</v>
      </c>
      <c r="H10" s="84" t="s">
        <v>149</v>
      </c>
      <c r="I10" s="109" t="s">
        <v>150</v>
      </c>
      <c r="J10" s="210">
        <v>2024</v>
      </c>
      <c r="K10" s="211">
        <v>2025</v>
      </c>
      <c r="L10" s="211">
        <v>2026</v>
      </c>
    </row>
    <row r="11" spans="1:13" s="3" customFormat="1" ht="27" customHeight="1" x14ac:dyDescent="0.2">
      <c r="A11" s="111" t="s">
        <v>134</v>
      </c>
      <c r="B11" s="261" t="s">
        <v>2</v>
      </c>
      <c r="C11" s="401"/>
      <c r="D11" s="449">
        <f>D12</f>
        <v>0</v>
      </c>
      <c r="E11" s="437">
        <f>F11+G11+H11+I11</f>
        <v>1023</v>
      </c>
      <c r="F11" s="261">
        <f t="shared" ref="F11:I12" si="0">F12</f>
        <v>52</v>
      </c>
      <c r="G11" s="341">
        <f t="shared" si="0"/>
        <v>41</v>
      </c>
      <c r="H11" s="341">
        <f t="shared" si="0"/>
        <v>384</v>
      </c>
      <c r="I11" s="341">
        <f t="shared" si="0"/>
        <v>546</v>
      </c>
      <c r="J11" s="408">
        <v>1399</v>
      </c>
      <c r="K11" s="261">
        <v>1396</v>
      </c>
      <c r="L11" s="409">
        <v>1392</v>
      </c>
    </row>
    <row r="12" spans="1:13" s="3" customFormat="1" ht="12.75" customHeight="1" x14ac:dyDescent="0.2">
      <c r="A12" s="74">
        <f t="shared" ref="A12:A57" si="1">A11+1</f>
        <v>2</v>
      </c>
      <c r="B12" s="44" t="s">
        <v>3</v>
      </c>
      <c r="C12" s="250"/>
      <c r="D12" s="444">
        <f>D13</f>
        <v>0</v>
      </c>
      <c r="E12" s="438">
        <f>F12+G12+H12+I12</f>
        <v>1023</v>
      </c>
      <c r="F12" s="411">
        <f t="shared" si="0"/>
        <v>52</v>
      </c>
      <c r="G12" s="342">
        <f t="shared" si="0"/>
        <v>41</v>
      </c>
      <c r="H12" s="342">
        <f t="shared" si="0"/>
        <v>384</v>
      </c>
      <c r="I12" s="47">
        <f t="shared" si="0"/>
        <v>546</v>
      </c>
      <c r="J12" s="410">
        <v>1399</v>
      </c>
      <c r="K12" s="411">
        <v>1396</v>
      </c>
      <c r="L12" s="412">
        <v>1392</v>
      </c>
    </row>
    <row r="13" spans="1:13" s="3" customFormat="1" x14ac:dyDescent="0.2">
      <c r="A13" s="66">
        <f t="shared" si="1"/>
        <v>3</v>
      </c>
      <c r="B13" s="28" t="s">
        <v>4</v>
      </c>
      <c r="C13" s="402" t="s">
        <v>5</v>
      </c>
      <c r="D13" s="445">
        <f t="shared" ref="D13:I13" si="2">D14+D28</f>
        <v>0</v>
      </c>
      <c r="E13" s="439">
        <f>E14+E28</f>
        <v>1023</v>
      </c>
      <c r="F13" s="423">
        <f t="shared" si="2"/>
        <v>52</v>
      </c>
      <c r="G13" s="138">
        <f t="shared" si="2"/>
        <v>41</v>
      </c>
      <c r="H13" s="138">
        <f t="shared" si="2"/>
        <v>384</v>
      </c>
      <c r="I13" s="138">
        <f t="shared" si="2"/>
        <v>546</v>
      </c>
      <c r="J13" s="150">
        <v>1399</v>
      </c>
      <c r="K13" s="413">
        <v>1396</v>
      </c>
      <c r="L13" s="145">
        <v>1392</v>
      </c>
    </row>
    <row r="14" spans="1:13" s="3" customFormat="1" ht="25.5" x14ac:dyDescent="0.2">
      <c r="A14" s="231">
        <f t="shared" si="1"/>
        <v>4</v>
      </c>
      <c r="B14" s="399" t="s">
        <v>247</v>
      </c>
      <c r="C14" s="403" t="s">
        <v>7</v>
      </c>
      <c r="D14" s="446">
        <f>D15+D26+D24</f>
        <v>0</v>
      </c>
      <c r="E14" s="439">
        <f>E15+E24+E27</f>
        <v>881</v>
      </c>
      <c r="F14" s="423">
        <f>F15+F24+F27</f>
        <v>0</v>
      </c>
      <c r="G14" s="138">
        <f>G15+G24+G27</f>
        <v>0</v>
      </c>
      <c r="H14" s="138">
        <f>H15+H24+H27</f>
        <v>364</v>
      </c>
      <c r="I14" s="138">
        <f>I15+I24+I27</f>
        <v>517</v>
      </c>
      <c r="J14" s="414">
        <v>1255</v>
      </c>
      <c r="K14" s="415">
        <v>1252</v>
      </c>
      <c r="L14" s="416">
        <v>1248</v>
      </c>
    </row>
    <row r="15" spans="1:13" s="3" customFormat="1" x14ac:dyDescent="0.2">
      <c r="A15" s="66">
        <f t="shared" si="1"/>
        <v>5</v>
      </c>
      <c r="B15" s="30" t="s">
        <v>8</v>
      </c>
      <c r="C15" s="403" t="s">
        <v>9</v>
      </c>
      <c r="D15" s="446">
        <f>D16+D17+D18+D21+D22</f>
        <v>0</v>
      </c>
      <c r="E15" s="439">
        <f>E16+E17+E18+E20+E21+E22</f>
        <v>853</v>
      </c>
      <c r="F15" s="423">
        <f>F16+F17+F18+F21+F22</f>
        <v>0</v>
      </c>
      <c r="G15" s="138">
        <f>G16+G17+G18+G20+G21+G22</f>
        <v>0</v>
      </c>
      <c r="H15" s="138">
        <f>H16+H17+H18+H20+H21+H22</f>
        <v>348</v>
      </c>
      <c r="I15" s="138">
        <f>I16+I17+I18+I20+I21+I22</f>
        <v>505</v>
      </c>
      <c r="J15" s="414"/>
      <c r="K15" s="343"/>
      <c r="L15" s="417"/>
    </row>
    <row r="16" spans="1:13" s="3" customFormat="1" x14ac:dyDescent="0.2">
      <c r="A16" s="231">
        <f t="shared" si="1"/>
        <v>6</v>
      </c>
      <c r="B16" s="31" t="s">
        <v>10</v>
      </c>
      <c r="C16" s="243" t="s">
        <v>11</v>
      </c>
      <c r="D16" s="450">
        <v>0</v>
      </c>
      <c r="E16" s="170">
        <f t="shared" ref="E16:E24" si="3">F16+G16+H16+I16</f>
        <v>713</v>
      </c>
      <c r="F16" s="428">
        <v>0</v>
      </c>
      <c r="G16" s="344">
        <f>339-339</f>
        <v>0</v>
      </c>
      <c r="H16" s="344">
        <f>339-48</f>
        <v>291</v>
      </c>
      <c r="I16" s="345">
        <f>338+99-15</f>
        <v>422</v>
      </c>
      <c r="J16" s="418"/>
      <c r="K16" s="344"/>
      <c r="L16" s="419"/>
    </row>
    <row r="17" spans="1:12" s="3" customFormat="1" x14ac:dyDescent="0.2">
      <c r="A17" s="66">
        <f t="shared" si="1"/>
        <v>7</v>
      </c>
      <c r="B17" s="31" t="s">
        <v>12</v>
      </c>
      <c r="C17" s="243" t="s">
        <v>13</v>
      </c>
      <c r="D17" s="450">
        <v>0</v>
      </c>
      <c r="E17" s="170">
        <f>F17+G17+H17+I17</f>
        <v>109</v>
      </c>
      <c r="F17" s="428">
        <v>0</v>
      </c>
      <c r="G17" s="344">
        <f>31-31</f>
        <v>0</v>
      </c>
      <c r="H17" s="344">
        <f>31+13</f>
        <v>44</v>
      </c>
      <c r="I17" s="345">
        <f>31+34</f>
        <v>65</v>
      </c>
      <c r="J17" s="418"/>
      <c r="K17" s="344"/>
      <c r="L17" s="419"/>
    </row>
    <row r="18" spans="1:12" s="3" customFormat="1" x14ac:dyDescent="0.2">
      <c r="A18" s="231">
        <f t="shared" si="1"/>
        <v>8</v>
      </c>
      <c r="B18" s="31" t="s">
        <v>194</v>
      </c>
      <c r="C18" s="404" t="s">
        <v>193</v>
      </c>
      <c r="D18" s="451">
        <v>0</v>
      </c>
      <c r="E18" s="170">
        <f t="shared" si="3"/>
        <v>1</v>
      </c>
      <c r="F18" s="428">
        <v>0</v>
      </c>
      <c r="G18" s="344">
        <f>2-2</f>
        <v>0</v>
      </c>
      <c r="H18" s="344">
        <f>2-1</f>
        <v>1</v>
      </c>
      <c r="I18" s="345">
        <f>2-2</f>
        <v>0</v>
      </c>
      <c r="J18" s="418"/>
      <c r="K18" s="344"/>
      <c r="L18" s="419"/>
    </row>
    <row r="19" spans="1:12" s="3" customFormat="1" hidden="1" x14ac:dyDescent="0.2">
      <c r="A19" s="66">
        <f t="shared" si="1"/>
        <v>9</v>
      </c>
      <c r="B19" s="195" t="s">
        <v>203</v>
      </c>
      <c r="C19" s="196" t="s">
        <v>196</v>
      </c>
      <c r="D19" s="451"/>
      <c r="E19" s="170"/>
      <c r="F19" s="428"/>
      <c r="G19" s="344"/>
      <c r="H19" s="344"/>
      <c r="I19" s="345"/>
      <c r="J19" s="418"/>
      <c r="K19" s="344"/>
      <c r="L19" s="419"/>
    </row>
    <row r="20" spans="1:12" s="3" customFormat="1" hidden="1" x14ac:dyDescent="0.2">
      <c r="A20" s="231">
        <f t="shared" si="1"/>
        <v>10</v>
      </c>
      <c r="B20" s="31" t="s">
        <v>257</v>
      </c>
      <c r="C20" s="404" t="s">
        <v>191</v>
      </c>
      <c r="D20" s="451">
        <v>0</v>
      </c>
      <c r="E20" s="170">
        <f>F20+G20+H20+I20</f>
        <v>0</v>
      </c>
      <c r="F20" s="428">
        <v>0</v>
      </c>
      <c r="G20" s="344"/>
      <c r="H20" s="344"/>
      <c r="I20" s="345"/>
      <c r="J20" s="418"/>
      <c r="K20" s="344"/>
      <c r="L20" s="419"/>
    </row>
    <row r="21" spans="1:12" s="3" customFormat="1" hidden="1" x14ac:dyDescent="0.2">
      <c r="A21" s="66">
        <f t="shared" si="1"/>
        <v>11</v>
      </c>
      <c r="B21" s="31" t="s">
        <v>248</v>
      </c>
      <c r="C21" s="404" t="s">
        <v>235</v>
      </c>
      <c r="D21" s="451">
        <v>0</v>
      </c>
      <c r="E21" s="170">
        <f t="shared" si="3"/>
        <v>0</v>
      </c>
      <c r="F21" s="428"/>
      <c r="G21" s="344"/>
      <c r="H21" s="344"/>
      <c r="I21" s="345"/>
      <c r="J21" s="418"/>
      <c r="K21" s="344"/>
      <c r="L21" s="419"/>
    </row>
    <row r="22" spans="1:12" s="3" customFormat="1" x14ac:dyDescent="0.2">
      <c r="A22" s="231">
        <f t="shared" si="1"/>
        <v>12</v>
      </c>
      <c r="B22" s="31" t="s">
        <v>261</v>
      </c>
      <c r="C22" s="243" t="s">
        <v>163</v>
      </c>
      <c r="D22" s="450">
        <v>0</v>
      </c>
      <c r="E22" s="170">
        <f t="shared" si="3"/>
        <v>30</v>
      </c>
      <c r="F22" s="428">
        <v>0</v>
      </c>
      <c r="G22" s="344">
        <f>23-23</f>
        <v>0</v>
      </c>
      <c r="H22" s="344">
        <f>22-10</f>
        <v>12</v>
      </c>
      <c r="I22" s="345">
        <f>22-4</f>
        <v>18</v>
      </c>
      <c r="J22" s="418"/>
      <c r="K22" s="344"/>
      <c r="L22" s="419"/>
    </row>
    <row r="23" spans="1:12" s="3" customFormat="1" hidden="1" x14ac:dyDescent="0.2">
      <c r="A23" s="66">
        <f t="shared" si="1"/>
        <v>13</v>
      </c>
      <c r="B23" s="217" t="s">
        <v>216</v>
      </c>
      <c r="C23" s="460" t="s">
        <v>217</v>
      </c>
      <c r="D23" s="450"/>
      <c r="E23" s="170"/>
      <c r="F23" s="428"/>
      <c r="G23" s="344"/>
      <c r="H23" s="344"/>
      <c r="I23" s="345"/>
      <c r="J23" s="418"/>
      <c r="K23" s="344"/>
      <c r="L23" s="419"/>
    </row>
    <row r="24" spans="1:12" s="3" customFormat="1" x14ac:dyDescent="0.2">
      <c r="A24" s="231">
        <f t="shared" si="1"/>
        <v>14</v>
      </c>
      <c r="B24" s="654" t="s">
        <v>249</v>
      </c>
      <c r="C24" s="426" t="s">
        <v>205</v>
      </c>
      <c r="D24" s="452">
        <f>D25</f>
        <v>0</v>
      </c>
      <c r="E24" s="170">
        <f t="shared" si="3"/>
        <v>8</v>
      </c>
      <c r="F24" s="428">
        <f>F25</f>
        <v>0</v>
      </c>
      <c r="G24" s="344">
        <f>G25</f>
        <v>0</v>
      </c>
      <c r="H24" s="344">
        <f>H25</f>
        <v>8</v>
      </c>
      <c r="I24" s="344">
        <f>I25</f>
        <v>0</v>
      </c>
      <c r="J24" s="418"/>
      <c r="K24" s="344"/>
      <c r="L24" s="419"/>
    </row>
    <row r="25" spans="1:12" s="906" customFormat="1" x14ac:dyDescent="0.2">
      <c r="A25" s="907">
        <f t="shared" si="1"/>
        <v>15</v>
      </c>
      <c r="B25" s="916" t="s">
        <v>206</v>
      </c>
      <c r="C25" s="917" t="s">
        <v>207</v>
      </c>
      <c r="D25" s="918">
        <v>0</v>
      </c>
      <c r="E25" s="919">
        <f>F25+G25+H25+I25</f>
        <v>8</v>
      </c>
      <c r="F25" s="920">
        <v>0</v>
      </c>
      <c r="G25" s="921">
        <f>23-23</f>
        <v>0</v>
      </c>
      <c r="H25" s="921">
        <f>0+8</f>
        <v>8</v>
      </c>
      <c r="I25" s="922">
        <v>0</v>
      </c>
      <c r="J25" s="923"/>
      <c r="K25" s="921"/>
      <c r="L25" s="924"/>
    </row>
    <row r="26" spans="1:12" s="3" customFormat="1" x14ac:dyDescent="0.2">
      <c r="A26" s="231">
        <f t="shared" si="1"/>
        <v>16</v>
      </c>
      <c r="B26" s="30" t="s">
        <v>14</v>
      </c>
      <c r="C26" s="331" t="s">
        <v>15</v>
      </c>
      <c r="D26" s="447">
        <f>D27</f>
        <v>0</v>
      </c>
      <c r="E26" s="439">
        <f>F26+G26+H26+I26</f>
        <v>20</v>
      </c>
      <c r="F26" s="415">
        <f>F27</f>
        <v>0</v>
      </c>
      <c r="G26" s="343">
        <f>G27</f>
        <v>0</v>
      </c>
      <c r="H26" s="343">
        <f>H27</f>
        <v>8</v>
      </c>
      <c r="I26" s="343">
        <f>I27</f>
        <v>12</v>
      </c>
      <c r="J26" s="414"/>
      <c r="K26" s="343"/>
      <c r="L26" s="417"/>
    </row>
    <row r="27" spans="1:12" s="3" customFormat="1" x14ac:dyDescent="0.2">
      <c r="A27" s="66">
        <f t="shared" si="1"/>
        <v>17</v>
      </c>
      <c r="B27" s="32" t="s">
        <v>250</v>
      </c>
      <c r="C27" s="242" t="s">
        <v>165</v>
      </c>
      <c r="D27" s="450">
        <v>0</v>
      </c>
      <c r="E27" s="170">
        <f>F27+G27+H27+I27</f>
        <v>20</v>
      </c>
      <c r="F27" s="428">
        <v>0</v>
      </c>
      <c r="G27" s="344">
        <f>9-9</f>
        <v>0</v>
      </c>
      <c r="H27" s="344">
        <f>9-1</f>
        <v>8</v>
      </c>
      <c r="I27" s="345">
        <f>8+4</f>
        <v>12</v>
      </c>
      <c r="J27" s="418"/>
      <c r="K27" s="344"/>
      <c r="L27" s="419"/>
    </row>
    <row r="28" spans="1:12" s="3" customFormat="1" ht="25.5" x14ac:dyDescent="0.2">
      <c r="A28" s="231">
        <f t="shared" si="1"/>
        <v>18</v>
      </c>
      <c r="B28" s="23" t="s">
        <v>135</v>
      </c>
      <c r="C28" s="405">
        <v>20</v>
      </c>
      <c r="D28" s="448">
        <f>D41</f>
        <v>0</v>
      </c>
      <c r="E28" s="439">
        <f>F28+G28+H28+I28</f>
        <v>142</v>
      </c>
      <c r="F28" s="415">
        <f>F29+F39+F40+F41+F45+F49+F52+F53+F54+F56</f>
        <v>52</v>
      </c>
      <c r="G28" s="343">
        <f>G29+G39+G40+G41+G45+G49+G52+G53+G54+G56</f>
        <v>41</v>
      </c>
      <c r="H28" s="343">
        <f>H29+H39+H40+H41+H45+H49+H52+H53+H54+H56</f>
        <v>20</v>
      </c>
      <c r="I28" s="346">
        <f>I29+I39+I40+I41+I45+I49+I52+I53+I54+I56</f>
        <v>29</v>
      </c>
      <c r="J28" s="414">
        <v>144</v>
      </c>
      <c r="K28" s="343">
        <v>144</v>
      </c>
      <c r="L28" s="417">
        <v>144</v>
      </c>
    </row>
    <row r="29" spans="1:12" s="3" customFormat="1" ht="12.75" customHeight="1" x14ac:dyDescent="0.2">
      <c r="A29" s="66">
        <f t="shared" si="1"/>
        <v>19</v>
      </c>
      <c r="B29" s="29" t="s">
        <v>26</v>
      </c>
      <c r="C29" s="406" t="s">
        <v>27</v>
      </c>
      <c r="D29" s="430">
        <f>D30+D31+D32+D33+D34+D35+D36+D37+D38</f>
        <v>0</v>
      </c>
      <c r="E29" s="439">
        <f>F29+G29+H29+I29</f>
        <v>116</v>
      </c>
      <c r="F29" s="415">
        <f>F30+F31+F32+F33+F34+F35+F36+F37+F38</f>
        <v>42</v>
      </c>
      <c r="G29" s="343">
        <f>G30+G31+G32+G33+G34+G35+G36+G37+G38</f>
        <v>34</v>
      </c>
      <c r="H29" s="343">
        <f>H30+H31+H32+H33+H34+H35+H36+H37+H38</f>
        <v>15</v>
      </c>
      <c r="I29" s="346">
        <f>I30+I31+I32+I33+I34+I35+I36+I37+I38</f>
        <v>25</v>
      </c>
      <c r="J29" s="414"/>
      <c r="K29" s="343"/>
      <c r="L29" s="417"/>
    </row>
    <row r="30" spans="1:12" s="3" customFormat="1" ht="12.75" hidden="1" customHeight="1" x14ac:dyDescent="0.2">
      <c r="A30" s="231">
        <f t="shared" si="1"/>
        <v>20</v>
      </c>
      <c r="B30" s="32" t="s">
        <v>28</v>
      </c>
      <c r="C30" s="243" t="s">
        <v>29</v>
      </c>
      <c r="D30" s="450">
        <v>0</v>
      </c>
      <c r="E30" s="170">
        <v>0</v>
      </c>
      <c r="F30" s="428">
        <v>0</v>
      </c>
      <c r="G30" s="344">
        <v>0</v>
      </c>
      <c r="H30" s="344">
        <v>0</v>
      </c>
      <c r="I30" s="345">
        <v>0</v>
      </c>
      <c r="J30" s="418"/>
      <c r="K30" s="344"/>
      <c r="L30" s="419"/>
    </row>
    <row r="31" spans="1:12" s="3" customFormat="1" ht="12.75" hidden="1" customHeight="1" x14ac:dyDescent="0.2">
      <c r="A31" s="66">
        <f t="shared" si="1"/>
        <v>21</v>
      </c>
      <c r="B31" s="32" t="s">
        <v>30</v>
      </c>
      <c r="C31" s="243" t="s">
        <v>31</v>
      </c>
      <c r="D31" s="450">
        <v>0</v>
      </c>
      <c r="E31" s="170">
        <v>0</v>
      </c>
      <c r="F31" s="428">
        <v>0</v>
      </c>
      <c r="G31" s="344">
        <v>0</v>
      </c>
      <c r="H31" s="344">
        <v>0</v>
      </c>
      <c r="I31" s="345">
        <v>0</v>
      </c>
      <c r="J31" s="418"/>
      <c r="K31" s="344"/>
      <c r="L31" s="419"/>
    </row>
    <row r="32" spans="1:12" s="3" customFormat="1" ht="12.75" customHeight="1" x14ac:dyDescent="0.2">
      <c r="A32" s="231">
        <f t="shared" si="1"/>
        <v>22</v>
      </c>
      <c r="B32" s="32" t="s">
        <v>32</v>
      </c>
      <c r="C32" s="243" t="s">
        <v>33</v>
      </c>
      <c r="D32" s="450">
        <v>0</v>
      </c>
      <c r="E32" s="170">
        <v>50</v>
      </c>
      <c r="F32" s="428">
        <v>10</v>
      </c>
      <c r="G32" s="344">
        <v>10</v>
      </c>
      <c r="H32" s="344">
        <v>10</v>
      </c>
      <c r="I32" s="345">
        <v>20</v>
      </c>
      <c r="J32" s="418"/>
      <c r="K32" s="344"/>
      <c r="L32" s="419"/>
    </row>
    <row r="33" spans="1:12" s="3" customFormat="1" ht="12.75" customHeight="1" x14ac:dyDescent="0.2">
      <c r="A33" s="66">
        <f t="shared" si="1"/>
        <v>23</v>
      </c>
      <c r="B33" s="32" t="s">
        <v>34</v>
      </c>
      <c r="C33" s="243" t="s">
        <v>35</v>
      </c>
      <c r="D33" s="450">
        <v>0</v>
      </c>
      <c r="E33" s="170">
        <v>18</v>
      </c>
      <c r="F33" s="428">
        <v>4</v>
      </c>
      <c r="G33" s="344">
        <v>4</v>
      </c>
      <c r="H33" s="344">
        <v>5</v>
      </c>
      <c r="I33" s="345">
        <v>5</v>
      </c>
      <c r="J33" s="418"/>
      <c r="K33" s="344"/>
      <c r="L33" s="419"/>
    </row>
    <row r="34" spans="1:12" s="3" customFormat="1" ht="12.75" hidden="1" customHeight="1" x14ac:dyDescent="0.2">
      <c r="A34" s="231">
        <f t="shared" si="1"/>
        <v>24</v>
      </c>
      <c r="B34" s="32" t="s">
        <v>36</v>
      </c>
      <c r="C34" s="243" t="s">
        <v>37</v>
      </c>
      <c r="D34" s="450">
        <v>0</v>
      </c>
      <c r="E34" s="170">
        <v>0</v>
      </c>
      <c r="F34" s="428">
        <v>0</v>
      </c>
      <c r="G34" s="344">
        <v>0</v>
      </c>
      <c r="H34" s="344">
        <v>0</v>
      </c>
      <c r="I34" s="345">
        <v>0</v>
      </c>
      <c r="J34" s="418"/>
      <c r="K34" s="344"/>
      <c r="L34" s="419"/>
    </row>
    <row r="35" spans="1:12" s="3" customFormat="1" ht="12.75" hidden="1" customHeight="1" x14ac:dyDescent="0.2">
      <c r="A35" s="66">
        <f t="shared" si="1"/>
        <v>25</v>
      </c>
      <c r="B35" s="32" t="s">
        <v>38</v>
      </c>
      <c r="C35" s="243" t="s">
        <v>39</v>
      </c>
      <c r="D35" s="450">
        <v>0</v>
      </c>
      <c r="E35" s="170">
        <v>0</v>
      </c>
      <c r="F35" s="428">
        <v>0</v>
      </c>
      <c r="G35" s="344">
        <v>0</v>
      </c>
      <c r="H35" s="344">
        <v>0</v>
      </c>
      <c r="I35" s="345">
        <v>0</v>
      </c>
      <c r="J35" s="418"/>
      <c r="K35" s="344"/>
      <c r="L35" s="419"/>
    </row>
    <row r="36" spans="1:12" s="3" customFormat="1" ht="12.75" customHeight="1" x14ac:dyDescent="0.2">
      <c r="A36" s="231">
        <f t="shared" si="1"/>
        <v>26</v>
      </c>
      <c r="B36" s="32" t="s">
        <v>40</v>
      </c>
      <c r="C36" s="243" t="s">
        <v>41</v>
      </c>
      <c r="D36" s="450">
        <v>0</v>
      </c>
      <c r="E36" s="170">
        <v>1</v>
      </c>
      <c r="F36" s="428">
        <v>1</v>
      </c>
      <c r="G36" s="344">
        <v>0</v>
      </c>
      <c r="H36" s="344">
        <v>0</v>
      </c>
      <c r="I36" s="345">
        <v>0</v>
      </c>
      <c r="J36" s="418"/>
      <c r="K36" s="344"/>
      <c r="L36" s="419"/>
    </row>
    <row r="37" spans="1:12" s="3" customFormat="1" ht="12.75" hidden="1" customHeight="1" x14ac:dyDescent="0.2">
      <c r="A37" s="66">
        <f t="shared" si="1"/>
        <v>27</v>
      </c>
      <c r="B37" s="34" t="s">
        <v>42</v>
      </c>
      <c r="C37" s="243" t="s">
        <v>43</v>
      </c>
      <c r="D37" s="450">
        <v>0</v>
      </c>
      <c r="E37" s="170">
        <v>0</v>
      </c>
      <c r="F37" s="428">
        <v>0</v>
      </c>
      <c r="G37" s="344">
        <v>0</v>
      </c>
      <c r="H37" s="344">
        <v>0</v>
      </c>
      <c r="I37" s="345">
        <v>0</v>
      </c>
      <c r="J37" s="418"/>
      <c r="K37" s="344"/>
      <c r="L37" s="419"/>
    </row>
    <row r="38" spans="1:12" s="3" customFormat="1" ht="12.75" customHeight="1" x14ac:dyDescent="0.2">
      <c r="A38" s="231">
        <f t="shared" si="1"/>
        <v>28</v>
      </c>
      <c r="B38" s="32" t="s">
        <v>44</v>
      </c>
      <c r="C38" s="243" t="s">
        <v>45</v>
      </c>
      <c r="D38" s="450">
        <v>0</v>
      </c>
      <c r="E38" s="170">
        <v>47</v>
      </c>
      <c r="F38" s="428">
        <v>27</v>
      </c>
      <c r="G38" s="344">
        <v>20</v>
      </c>
      <c r="H38" s="344">
        <v>0</v>
      </c>
      <c r="I38" s="345">
        <v>0</v>
      </c>
      <c r="J38" s="418"/>
      <c r="K38" s="344"/>
      <c r="L38" s="419"/>
    </row>
    <row r="39" spans="1:12" s="3" customFormat="1" ht="12.75" hidden="1" customHeight="1" x14ac:dyDescent="0.2">
      <c r="A39" s="66">
        <f t="shared" si="1"/>
        <v>29</v>
      </c>
      <c r="B39" s="30" t="s">
        <v>46</v>
      </c>
      <c r="C39" s="402" t="s">
        <v>47</v>
      </c>
      <c r="D39" s="445">
        <v>0</v>
      </c>
      <c r="E39" s="439">
        <v>0</v>
      </c>
      <c r="F39" s="415">
        <v>0</v>
      </c>
      <c r="G39" s="343">
        <v>0</v>
      </c>
      <c r="H39" s="343">
        <v>0</v>
      </c>
      <c r="I39" s="346">
        <v>0</v>
      </c>
      <c r="J39" s="414"/>
      <c r="K39" s="343"/>
      <c r="L39" s="417"/>
    </row>
    <row r="40" spans="1:12" s="3" customFormat="1" ht="12.75" hidden="1" customHeight="1" x14ac:dyDescent="0.2">
      <c r="A40" s="231">
        <f t="shared" si="1"/>
        <v>30</v>
      </c>
      <c r="B40" s="30" t="s">
        <v>48</v>
      </c>
      <c r="C40" s="402" t="s">
        <v>49</v>
      </c>
      <c r="D40" s="445">
        <v>0</v>
      </c>
      <c r="E40" s="439">
        <v>0</v>
      </c>
      <c r="F40" s="415">
        <v>0</v>
      </c>
      <c r="G40" s="343">
        <v>0</v>
      </c>
      <c r="H40" s="343">
        <v>0</v>
      </c>
      <c r="I40" s="346">
        <v>0</v>
      </c>
      <c r="J40" s="414"/>
      <c r="K40" s="343"/>
      <c r="L40" s="417"/>
    </row>
    <row r="41" spans="1:12" s="3" customFormat="1" hidden="1" x14ac:dyDescent="0.2">
      <c r="A41" s="66">
        <f t="shared" si="1"/>
        <v>31</v>
      </c>
      <c r="B41" s="30" t="s">
        <v>52</v>
      </c>
      <c r="C41" s="406" t="s">
        <v>53</v>
      </c>
      <c r="D41" s="430">
        <f>D42+D43+D44</f>
        <v>0</v>
      </c>
      <c r="E41" s="439">
        <f>F41+G41+H41+I41</f>
        <v>0</v>
      </c>
      <c r="F41" s="415">
        <f>F42+F43+F44</f>
        <v>0</v>
      </c>
      <c r="G41" s="343">
        <f>G42+G43+G44</f>
        <v>0</v>
      </c>
      <c r="H41" s="343">
        <f>H42+H43+H44</f>
        <v>0</v>
      </c>
      <c r="I41" s="343">
        <f>I42+I43+I44</f>
        <v>0</v>
      </c>
      <c r="J41" s="414"/>
      <c r="K41" s="343"/>
      <c r="L41" s="417"/>
    </row>
    <row r="42" spans="1:12" s="3" customFormat="1" hidden="1" x14ac:dyDescent="0.2">
      <c r="A42" s="231">
        <f t="shared" si="1"/>
        <v>32</v>
      </c>
      <c r="B42" s="32" t="s">
        <v>54</v>
      </c>
      <c r="C42" s="242" t="s">
        <v>55</v>
      </c>
      <c r="D42" s="450">
        <v>0</v>
      </c>
      <c r="E42" s="170">
        <f>F42+G42+H42+I42</f>
        <v>0</v>
      </c>
      <c r="F42" s="428">
        <v>0</v>
      </c>
      <c r="G42" s="344">
        <v>0</v>
      </c>
      <c r="H42" s="344">
        <v>0</v>
      </c>
      <c r="I42" s="345">
        <v>0</v>
      </c>
      <c r="J42" s="418"/>
      <c r="K42" s="344"/>
      <c r="L42" s="419"/>
    </row>
    <row r="43" spans="1:12" s="3" customFormat="1" hidden="1" x14ac:dyDescent="0.2">
      <c r="A43" s="66">
        <f t="shared" si="1"/>
        <v>33</v>
      </c>
      <c r="B43" s="32" t="s">
        <v>56</v>
      </c>
      <c r="C43" s="242" t="s">
        <v>57</v>
      </c>
      <c r="D43" s="450">
        <v>0</v>
      </c>
      <c r="E43" s="170">
        <f>F43+G43+H43+I43</f>
        <v>0</v>
      </c>
      <c r="F43" s="428">
        <v>0</v>
      </c>
      <c r="G43" s="344">
        <v>0</v>
      </c>
      <c r="H43" s="344">
        <v>0</v>
      </c>
      <c r="I43" s="345">
        <v>0</v>
      </c>
      <c r="J43" s="418"/>
      <c r="K43" s="344"/>
      <c r="L43" s="419"/>
    </row>
    <row r="44" spans="1:12" s="3" customFormat="1" ht="13.5" hidden="1" thickBot="1" x14ac:dyDescent="0.25">
      <c r="A44" s="231">
        <f t="shared" si="1"/>
        <v>34</v>
      </c>
      <c r="B44" s="77" t="s">
        <v>58</v>
      </c>
      <c r="C44" s="245" t="s">
        <v>59</v>
      </c>
      <c r="D44" s="734">
        <v>0</v>
      </c>
      <c r="E44" s="440">
        <f>F44+G44+H44+I44</f>
        <v>0</v>
      </c>
      <c r="F44" s="429">
        <v>0</v>
      </c>
      <c r="G44" s="347">
        <v>0</v>
      </c>
      <c r="H44" s="347">
        <v>0</v>
      </c>
      <c r="I44" s="348">
        <v>0</v>
      </c>
      <c r="J44" s="420"/>
      <c r="K44" s="347"/>
      <c r="L44" s="421"/>
    </row>
    <row r="45" spans="1:12" s="3" customFormat="1" x14ac:dyDescent="0.2">
      <c r="A45" s="231">
        <f t="shared" si="1"/>
        <v>35</v>
      </c>
      <c r="B45" s="256" t="s">
        <v>60</v>
      </c>
      <c r="C45" s="78" t="s">
        <v>61</v>
      </c>
      <c r="D45" s="657">
        <f>D46+D47+D48</f>
        <v>0</v>
      </c>
      <c r="E45" s="73">
        <f>F45+G45+H45+I45</f>
        <v>7</v>
      </c>
      <c r="F45" s="257">
        <f>F46+F47+F48</f>
        <v>5</v>
      </c>
      <c r="G45" s="257">
        <f>G46+G47+G48</f>
        <v>2</v>
      </c>
      <c r="H45" s="257">
        <f>H46+H47+H48</f>
        <v>0</v>
      </c>
      <c r="I45" s="258">
        <f>I46+I47+I48</f>
        <v>0</v>
      </c>
      <c r="J45" s="259"/>
      <c r="K45" s="257"/>
      <c r="L45" s="260"/>
    </row>
    <row r="46" spans="1:12" s="3" customFormat="1" x14ac:dyDescent="0.2">
      <c r="A46" s="66">
        <f t="shared" si="1"/>
        <v>36</v>
      </c>
      <c r="B46" s="32" t="s">
        <v>62</v>
      </c>
      <c r="C46" s="6" t="s">
        <v>63</v>
      </c>
      <c r="D46" s="243" t="s">
        <v>229</v>
      </c>
      <c r="E46" s="22">
        <v>7</v>
      </c>
      <c r="F46" s="7">
        <v>5</v>
      </c>
      <c r="G46" s="7">
        <v>2</v>
      </c>
      <c r="H46" s="7">
        <v>0</v>
      </c>
      <c r="I46" s="55">
        <v>0</v>
      </c>
      <c r="J46" s="58"/>
      <c r="K46" s="7"/>
      <c r="L46" s="64"/>
    </row>
    <row r="47" spans="1:12" s="3" customFormat="1" hidden="1" x14ac:dyDescent="0.2">
      <c r="A47" s="231">
        <f t="shared" si="1"/>
        <v>37</v>
      </c>
      <c r="B47" s="32" t="s">
        <v>64</v>
      </c>
      <c r="C47" s="6" t="s">
        <v>65</v>
      </c>
      <c r="D47" s="243" t="s">
        <v>229</v>
      </c>
      <c r="E47" s="22">
        <v>0</v>
      </c>
      <c r="F47" s="7">
        <v>0</v>
      </c>
      <c r="G47" s="7">
        <v>0</v>
      </c>
      <c r="H47" s="7">
        <v>0</v>
      </c>
      <c r="I47" s="55">
        <v>0</v>
      </c>
      <c r="J47" s="58"/>
      <c r="K47" s="7"/>
      <c r="L47" s="64"/>
    </row>
    <row r="48" spans="1:12" s="3" customFormat="1" hidden="1" x14ac:dyDescent="0.2">
      <c r="A48" s="66">
        <f t="shared" si="1"/>
        <v>38</v>
      </c>
      <c r="B48" s="32" t="s">
        <v>66</v>
      </c>
      <c r="C48" s="6" t="s">
        <v>67</v>
      </c>
      <c r="D48" s="243" t="s">
        <v>229</v>
      </c>
      <c r="E48" s="22">
        <f>F48+G48+H48+I48</f>
        <v>0</v>
      </c>
      <c r="F48" s="7">
        <v>0</v>
      </c>
      <c r="G48" s="7">
        <v>0</v>
      </c>
      <c r="H48" s="7">
        <v>0</v>
      </c>
      <c r="I48" s="55">
        <v>0</v>
      </c>
      <c r="J48" s="58"/>
      <c r="K48" s="7"/>
      <c r="L48" s="64"/>
    </row>
    <row r="49" spans="1:14" s="3" customFormat="1" ht="12.75" hidden="1" customHeight="1" x14ac:dyDescent="0.2">
      <c r="A49" s="231">
        <f t="shared" si="1"/>
        <v>39</v>
      </c>
      <c r="B49" s="36" t="s">
        <v>68</v>
      </c>
      <c r="C49" s="8" t="s">
        <v>69</v>
      </c>
      <c r="D49" s="406">
        <f>D50+D51</f>
        <v>0</v>
      </c>
      <c r="E49" s="22"/>
      <c r="F49" s="7"/>
      <c r="G49" s="7"/>
      <c r="H49" s="7"/>
      <c r="I49" s="55"/>
      <c r="J49" s="58"/>
      <c r="K49" s="7"/>
      <c r="L49" s="64"/>
    </row>
    <row r="50" spans="1:14" s="3" customFormat="1" ht="12.75" hidden="1" customHeight="1" x14ac:dyDescent="0.2">
      <c r="A50" s="66">
        <f t="shared" si="1"/>
        <v>40</v>
      </c>
      <c r="B50" s="32" t="s">
        <v>70</v>
      </c>
      <c r="C50" s="6" t="s">
        <v>71</v>
      </c>
      <c r="D50" s="242"/>
      <c r="E50" s="22"/>
      <c r="F50" s="7"/>
      <c r="G50" s="7"/>
      <c r="H50" s="7"/>
      <c r="I50" s="55"/>
      <c r="J50" s="58"/>
      <c r="K50" s="7"/>
      <c r="L50" s="64"/>
    </row>
    <row r="51" spans="1:14" s="3" customFormat="1" ht="12.75" hidden="1" customHeight="1" x14ac:dyDescent="0.2">
      <c r="A51" s="231">
        <f t="shared" si="1"/>
        <v>41</v>
      </c>
      <c r="B51" s="32" t="s">
        <v>72</v>
      </c>
      <c r="C51" s="6" t="s">
        <v>73</v>
      </c>
      <c r="D51" s="242"/>
      <c r="E51" s="22"/>
      <c r="F51" s="7"/>
      <c r="G51" s="7"/>
      <c r="H51" s="7"/>
      <c r="I51" s="55"/>
      <c r="J51" s="58"/>
      <c r="K51" s="7"/>
      <c r="L51" s="64"/>
    </row>
    <row r="52" spans="1:14" s="3" customFormat="1" ht="12.75" hidden="1" customHeight="1" x14ac:dyDescent="0.2">
      <c r="A52" s="66">
        <f t="shared" si="1"/>
        <v>42</v>
      </c>
      <c r="B52" s="30" t="s">
        <v>74</v>
      </c>
      <c r="C52" s="8" t="s">
        <v>75</v>
      </c>
      <c r="D52" s="244"/>
      <c r="E52" s="22"/>
      <c r="F52" s="5"/>
      <c r="G52" s="5"/>
      <c r="H52" s="5"/>
      <c r="I52" s="56"/>
      <c r="J52" s="57"/>
      <c r="K52" s="5"/>
      <c r="L52" s="65"/>
    </row>
    <row r="53" spans="1:14" s="3" customFormat="1" ht="12.75" hidden="1" customHeight="1" x14ac:dyDescent="0.2">
      <c r="A53" s="231">
        <f t="shared" si="1"/>
        <v>43</v>
      </c>
      <c r="B53" s="30" t="s">
        <v>76</v>
      </c>
      <c r="C53" s="8" t="s">
        <v>77</v>
      </c>
      <c r="D53" s="244"/>
      <c r="E53" s="22"/>
      <c r="F53" s="5"/>
      <c r="G53" s="5"/>
      <c r="H53" s="5"/>
      <c r="I53" s="56"/>
      <c r="J53" s="57"/>
      <c r="K53" s="5"/>
      <c r="L53" s="65"/>
    </row>
    <row r="54" spans="1:14" s="3" customFormat="1" ht="12.75" hidden="1" customHeight="1" x14ac:dyDescent="0.2">
      <c r="A54" s="66">
        <f t="shared" si="1"/>
        <v>44</v>
      </c>
      <c r="B54" s="30" t="s">
        <v>78</v>
      </c>
      <c r="C54" s="8" t="s">
        <v>79</v>
      </c>
      <c r="D54" s="244"/>
      <c r="E54" s="22"/>
      <c r="F54" s="5"/>
      <c r="G54" s="5"/>
      <c r="H54" s="5"/>
      <c r="I54" s="56"/>
      <c r="J54" s="57"/>
      <c r="K54" s="5"/>
      <c r="L54" s="65"/>
    </row>
    <row r="55" spans="1:14" s="3" customFormat="1" ht="12.75" hidden="1" customHeight="1" x14ac:dyDescent="0.2">
      <c r="A55" s="231">
        <f t="shared" si="1"/>
        <v>45</v>
      </c>
      <c r="B55" s="30" t="s">
        <v>133</v>
      </c>
      <c r="C55" s="8" t="s">
        <v>80</v>
      </c>
      <c r="D55" s="244"/>
      <c r="E55" s="22"/>
      <c r="F55" s="7"/>
      <c r="G55" s="7"/>
      <c r="H55" s="7"/>
      <c r="I55" s="55"/>
      <c r="J55" s="58"/>
      <c r="K55" s="7"/>
      <c r="L55" s="64"/>
    </row>
    <row r="56" spans="1:14" s="3" customFormat="1" x14ac:dyDescent="0.2">
      <c r="A56" s="66">
        <f t="shared" si="1"/>
        <v>46</v>
      </c>
      <c r="B56" s="30" t="s">
        <v>81</v>
      </c>
      <c r="C56" s="8" t="s">
        <v>82</v>
      </c>
      <c r="D56" s="406" t="str">
        <f>D57</f>
        <v>0</v>
      </c>
      <c r="E56" s="20">
        <f>F56+G56+H56+I56</f>
        <v>19</v>
      </c>
      <c r="F56" s="5">
        <f>F57</f>
        <v>5</v>
      </c>
      <c r="G56" s="5">
        <f>G57</f>
        <v>5</v>
      </c>
      <c r="H56" s="5">
        <f>H57</f>
        <v>5</v>
      </c>
      <c r="I56" s="56">
        <f>I57</f>
        <v>4</v>
      </c>
      <c r="J56" s="57"/>
      <c r="K56" s="5"/>
      <c r="L56" s="65"/>
    </row>
    <row r="57" spans="1:14" s="3" customFormat="1" ht="15" customHeight="1" thickBot="1" x14ac:dyDescent="0.25">
      <c r="A57" s="231">
        <f t="shared" si="1"/>
        <v>47</v>
      </c>
      <c r="B57" s="77" t="s">
        <v>190</v>
      </c>
      <c r="C57" s="68" t="s">
        <v>83</v>
      </c>
      <c r="D57" s="735" t="s">
        <v>229</v>
      </c>
      <c r="E57" s="76">
        <v>19</v>
      </c>
      <c r="F57" s="69">
        <v>5</v>
      </c>
      <c r="G57" s="69">
        <v>5</v>
      </c>
      <c r="H57" s="69">
        <v>5</v>
      </c>
      <c r="I57" s="70">
        <v>4</v>
      </c>
      <c r="J57" s="71"/>
      <c r="K57" s="69"/>
      <c r="L57" s="72"/>
    </row>
    <row r="58" spans="1:14" s="3" customFormat="1" x14ac:dyDescent="0.2">
      <c r="B58" s="11" t="s">
        <v>146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3" customFormat="1" ht="12.75" customHeight="1" x14ac:dyDescent="0.2">
      <c r="B59" s="11" t="s">
        <v>130</v>
      </c>
      <c r="C59" s="88" t="s">
        <v>161</v>
      </c>
      <c r="D59" s="88"/>
      <c r="F59" s="12"/>
      <c r="H59" s="228"/>
      <c r="I59" s="228"/>
      <c r="J59" s="12" t="s">
        <v>290</v>
      </c>
      <c r="N59" s="18"/>
    </row>
    <row r="60" spans="1:14" s="3" customFormat="1" ht="12.75" customHeight="1" x14ac:dyDescent="0.2">
      <c r="B60" s="16" t="s">
        <v>132</v>
      </c>
      <c r="C60" s="228" t="s">
        <v>145</v>
      </c>
      <c r="D60" s="228"/>
      <c r="E60" s="228"/>
      <c r="F60" s="12"/>
      <c r="H60" s="89"/>
      <c r="I60" s="89"/>
      <c r="J60" s="1063" t="s">
        <v>291</v>
      </c>
      <c r="K60" s="1063"/>
      <c r="L60" s="1063"/>
      <c r="M60" s="1063"/>
      <c r="N60" s="18"/>
    </row>
    <row r="61" spans="1:14" ht="12.75" customHeight="1" x14ac:dyDescent="0.2">
      <c r="F61" s="45"/>
      <c r="G61" s="45"/>
      <c r="H61" s="45"/>
      <c r="I61" s="648"/>
      <c r="J61" s="12"/>
      <c r="K61" s="3"/>
      <c r="L61" s="3"/>
      <c r="M61" s="3"/>
    </row>
    <row r="62" spans="1:14" ht="12.75" customHeight="1" x14ac:dyDescent="0.2"/>
    <row r="63" spans="1:14" ht="12.75" customHeight="1" x14ac:dyDescent="0.2"/>
    <row r="64" spans="1:1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</sheetData>
  <mergeCells count="11">
    <mergeCell ref="J9:L9"/>
    <mergeCell ref="D9:D10"/>
    <mergeCell ref="B6:F6"/>
    <mergeCell ref="J60:M60"/>
    <mergeCell ref="I1:K1"/>
    <mergeCell ref="C7:E7"/>
    <mergeCell ref="A9:A10"/>
    <mergeCell ref="B9:B10"/>
    <mergeCell ref="C9:C10"/>
    <mergeCell ref="E9:E10"/>
    <mergeCell ref="F9:I9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0" orientation="landscape" r:id="rId1"/>
  <rowBreaks count="1" manualBreakCount="1">
    <brk id="6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2"/>
  <sheetViews>
    <sheetView zoomScaleNormal="100" workbookViewId="0">
      <selection activeCell="A137" sqref="A107:IV137"/>
    </sheetView>
  </sheetViews>
  <sheetFormatPr defaultRowHeight="12.75" customHeight="1" x14ac:dyDescent="0.2"/>
  <cols>
    <col min="1" max="1" width="4.5703125" style="45" customWidth="1"/>
    <col min="2" max="2" width="55.5703125" style="54" customWidth="1"/>
    <col min="3" max="3" width="8.85546875" style="45" customWidth="1"/>
    <col min="4" max="4" width="9.140625" style="45" customWidth="1"/>
    <col min="5" max="5" width="11.140625" style="45" customWidth="1"/>
    <col min="6" max="6" width="8" style="45" customWidth="1"/>
    <col min="7" max="7" width="7.85546875" style="45" customWidth="1"/>
    <col min="8" max="8" width="7.5703125" style="45" customWidth="1"/>
    <col min="9" max="9" width="7.85546875" style="45" customWidth="1"/>
    <col min="10" max="11" width="7.140625" style="45" customWidth="1"/>
    <col min="12" max="12" width="7" style="45" bestFit="1" customWidth="1"/>
    <col min="13" max="16" width="9.140625" style="45"/>
    <col min="17" max="17" width="19.7109375" style="45" customWidth="1"/>
    <col min="18" max="16384" width="9.140625" style="45"/>
  </cols>
  <sheetData>
    <row r="1" spans="1:19" ht="12.75" customHeight="1" x14ac:dyDescent="0.2">
      <c r="B1" s="48" t="s">
        <v>336</v>
      </c>
      <c r="C1" s="48"/>
      <c r="D1" s="48"/>
      <c r="E1" s="48"/>
      <c r="F1" s="48"/>
      <c r="G1" s="48"/>
      <c r="H1" s="48"/>
      <c r="I1" s="3"/>
      <c r="J1" s="3"/>
      <c r="K1" s="3"/>
      <c r="L1" s="3"/>
    </row>
    <row r="2" spans="1:19" ht="12.75" customHeight="1" x14ac:dyDescent="0.2">
      <c r="B2" s="49" t="s">
        <v>339</v>
      </c>
      <c r="C2" s="48"/>
      <c r="D2" s="48"/>
      <c r="E2" s="48"/>
      <c r="F2" s="48"/>
      <c r="G2" s="48"/>
      <c r="H2" s="48"/>
      <c r="I2" s="3"/>
      <c r="J2" s="3"/>
      <c r="K2" s="3"/>
      <c r="L2" s="3"/>
    </row>
    <row r="3" spans="1:19" ht="12.75" customHeight="1" x14ac:dyDescent="0.2">
      <c r="B3" s="48" t="s">
        <v>138</v>
      </c>
      <c r="C3" s="48"/>
      <c r="D3" s="48"/>
      <c r="E3" s="48"/>
      <c r="F3" s="48"/>
      <c r="G3" s="48"/>
      <c r="H3" s="48"/>
      <c r="I3" s="3"/>
      <c r="J3" s="3"/>
      <c r="K3" s="3"/>
      <c r="L3" s="3"/>
    </row>
    <row r="4" spans="1:19" ht="12.75" customHeight="1" x14ac:dyDescent="0.2">
      <c r="B4" s="48"/>
      <c r="C4" s="48"/>
      <c r="D4" s="48"/>
      <c r="E4" s="48"/>
      <c r="F4" s="48"/>
      <c r="G4" s="48"/>
      <c r="H4" s="48"/>
      <c r="I4" s="3"/>
      <c r="J4" s="3"/>
      <c r="K4" s="3"/>
      <c r="L4" s="3"/>
    </row>
    <row r="5" spans="1:19" s="1" customFormat="1" ht="12.75" customHeight="1" x14ac:dyDescent="0.2">
      <c r="B5" s="1009" t="s">
        <v>294</v>
      </c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3"/>
    </row>
    <row r="6" spans="1:19" x14ac:dyDescent="0.2">
      <c r="B6" s="1011" t="s">
        <v>174</v>
      </c>
      <c r="C6" s="1010"/>
      <c r="D6" s="1010"/>
      <c r="E6" s="1010"/>
      <c r="F6" s="1010"/>
      <c r="G6" s="1010"/>
      <c r="H6" s="1010"/>
      <c r="I6" s="1010"/>
      <c r="J6" s="1010"/>
      <c r="K6" s="1010"/>
      <c r="L6" s="1010"/>
    </row>
    <row r="7" spans="1:19" x14ac:dyDescent="0.2"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9" ht="12.75" customHeight="1" thickBot="1" x14ac:dyDescent="0.25">
      <c r="A8" s="1012"/>
      <c r="B8" s="1012"/>
      <c r="C8" s="52"/>
      <c r="D8" s="52"/>
      <c r="E8" s="52"/>
      <c r="F8" s="52"/>
      <c r="G8" s="52"/>
      <c r="H8" s="52"/>
      <c r="J8" s="53"/>
      <c r="K8" s="53" t="s">
        <v>0</v>
      </c>
    </row>
    <row r="9" spans="1:19" s="3" customFormat="1" ht="12.75" customHeight="1" thickBot="1" x14ac:dyDescent="0.25">
      <c r="A9" s="1013" t="s">
        <v>153</v>
      </c>
      <c r="B9" s="1015" t="s">
        <v>152</v>
      </c>
      <c r="C9" s="1019" t="s">
        <v>1</v>
      </c>
      <c r="D9" s="1017" t="s">
        <v>328</v>
      </c>
      <c r="E9" s="1023" t="s">
        <v>333</v>
      </c>
      <c r="F9" s="1024" t="s">
        <v>329</v>
      </c>
      <c r="G9" s="1024"/>
      <c r="H9" s="1024"/>
      <c r="I9" s="1024"/>
      <c r="J9" s="1006" t="s">
        <v>151</v>
      </c>
      <c r="K9" s="1006"/>
      <c r="L9" s="1007"/>
    </row>
    <row r="10" spans="1:19" s="3" customFormat="1" ht="51.6" customHeight="1" thickBot="1" x14ac:dyDescent="0.25">
      <c r="A10" s="1014"/>
      <c r="B10" s="1016"/>
      <c r="C10" s="1020"/>
      <c r="D10" s="1018"/>
      <c r="E10" s="1004"/>
      <c r="F10" s="722" t="s">
        <v>147</v>
      </c>
      <c r="G10" s="722" t="s">
        <v>148</v>
      </c>
      <c r="H10" s="722" t="s">
        <v>149</v>
      </c>
      <c r="I10" s="722" t="s">
        <v>150</v>
      </c>
      <c r="J10" s="720">
        <v>2024</v>
      </c>
      <c r="K10" s="211">
        <v>2025</v>
      </c>
      <c r="L10" s="211">
        <v>2026</v>
      </c>
    </row>
    <row r="11" spans="1:19" s="3" customFormat="1" ht="27" customHeight="1" thickBot="1" x14ac:dyDescent="0.25">
      <c r="A11" s="111" t="s">
        <v>134</v>
      </c>
      <c r="B11" s="112" t="s">
        <v>2</v>
      </c>
      <c r="C11" s="240"/>
      <c r="D11" s="655">
        <f>D12</f>
        <v>0</v>
      </c>
      <c r="E11" s="135">
        <f>E12+E116</f>
        <v>51242</v>
      </c>
      <c r="F11" s="721">
        <f>F12+F116</f>
        <v>14304</v>
      </c>
      <c r="G11" s="721">
        <f>G12+G116</f>
        <v>15434</v>
      </c>
      <c r="H11" s="721">
        <f>H12+H116</f>
        <v>14931</v>
      </c>
      <c r="I11" s="678">
        <f>I12+I116</f>
        <v>6573</v>
      </c>
      <c r="J11" s="672">
        <v>51256</v>
      </c>
      <c r="K11" s="680">
        <v>51255</v>
      </c>
      <c r="L11" s="680">
        <v>51255</v>
      </c>
    </row>
    <row r="12" spans="1:19" s="3" customFormat="1" ht="22.5" customHeight="1" thickBot="1" x14ac:dyDescent="0.25">
      <c r="A12" s="110">
        <f>A11+1</f>
        <v>2</v>
      </c>
      <c r="B12" s="59" t="s">
        <v>3</v>
      </c>
      <c r="C12" s="60"/>
      <c r="D12" s="136">
        <f>D13</f>
        <v>0</v>
      </c>
      <c r="E12" s="136">
        <f>E13</f>
        <v>51242</v>
      </c>
      <c r="F12" s="136">
        <f>F13</f>
        <v>14304</v>
      </c>
      <c r="G12" s="136">
        <f>G13</f>
        <v>15434</v>
      </c>
      <c r="H12" s="136">
        <f>H13</f>
        <v>14931</v>
      </c>
      <c r="I12" s="679">
        <f>I13</f>
        <v>6573</v>
      </c>
      <c r="J12" s="673">
        <v>51256</v>
      </c>
      <c r="K12" s="661">
        <v>51255</v>
      </c>
      <c r="L12" s="713">
        <v>51255</v>
      </c>
    </row>
    <row r="13" spans="1:19" s="3" customFormat="1" x14ac:dyDescent="0.2">
      <c r="A13" s="66">
        <v>3</v>
      </c>
      <c r="B13" s="28" t="s">
        <v>4</v>
      </c>
      <c r="C13" s="4" t="s">
        <v>5</v>
      </c>
      <c r="D13" s="305">
        <f>D14+D33+D91</f>
        <v>0</v>
      </c>
      <c r="E13" s="138">
        <f>E14+E33+E91+E110</f>
        <v>51242</v>
      </c>
      <c r="F13" s="138">
        <f>F14+F33+F91+F110</f>
        <v>14304</v>
      </c>
      <c r="G13" s="138">
        <f>G14+G33+G91+G110</f>
        <v>15434</v>
      </c>
      <c r="H13" s="138">
        <f>H14+H33+H91+H110</f>
        <v>14931</v>
      </c>
      <c r="I13" s="174">
        <f>I14+I33+I91+I110</f>
        <v>6573</v>
      </c>
      <c r="J13" s="423">
        <v>51256</v>
      </c>
      <c r="K13" s="263">
        <v>51255</v>
      </c>
      <c r="L13" s="662">
        <v>51255</v>
      </c>
      <c r="N13" s="12"/>
      <c r="O13" s="12"/>
      <c r="P13" s="12"/>
      <c r="Q13" s="12"/>
      <c r="R13" s="229"/>
      <c r="S13" s="229"/>
    </row>
    <row r="14" spans="1:19" s="3" customFormat="1" x14ac:dyDescent="0.2">
      <c r="A14" s="66">
        <v>4</v>
      </c>
      <c r="B14" s="29" t="s">
        <v>6</v>
      </c>
      <c r="C14" s="13" t="s">
        <v>7</v>
      </c>
      <c r="D14" s="306">
        <f>D15+D25+D22</f>
        <v>0</v>
      </c>
      <c r="E14" s="138">
        <f>E15+E22+E25</f>
        <v>18558</v>
      </c>
      <c r="F14" s="138">
        <f>F15+F22+F25</f>
        <v>4349</v>
      </c>
      <c r="G14" s="138">
        <f>G15+G22+G25</f>
        <v>5080</v>
      </c>
      <c r="H14" s="138">
        <f>H15+H22+H25</f>
        <v>4562</v>
      </c>
      <c r="I14" s="174">
        <f>I15+I22+I25</f>
        <v>4567</v>
      </c>
      <c r="J14" s="674">
        <v>18558</v>
      </c>
      <c r="K14" s="605">
        <v>18558</v>
      </c>
      <c r="L14" s="663">
        <v>18558</v>
      </c>
      <c r="N14" s="12"/>
      <c r="O14" s="12"/>
      <c r="P14" s="12"/>
      <c r="Q14" s="12"/>
      <c r="R14" s="12"/>
      <c r="S14" s="12"/>
    </row>
    <row r="15" spans="1:19" s="3" customFormat="1" x14ac:dyDescent="0.2">
      <c r="A15" s="66">
        <v>5</v>
      </c>
      <c r="B15" s="30" t="s">
        <v>8</v>
      </c>
      <c r="C15" s="13" t="s">
        <v>9</v>
      </c>
      <c r="D15" s="306">
        <f>D16+D18+D21</f>
        <v>0</v>
      </c>
      <c r="E15" s="138">
        <f>E16+E17+E18+E19+E20+E21</f>
        <v>17603</v>
      </c>
      <c r="F15" s="138">
        <f>F16+F17+F18+F19+F20+F21</f>
        <v>4200</v>
      </c>
      <c r="G15" s="138">
        <f>G16+G17+G18+G19+G20+G21</f>
        <v>4470</v>
      </c>
      <c r="H15" s="138">
        <f>H16+H17+H18+H19+H20+H21</f>
        <v>4463</v>
      </c>
      <c r="I15" s="174">
        <f>I16+I17+I18+I19+I20+I21</f>
        <v>4470</v>
      </c>
      <c r="J15" s="675"/>
      <c r="K15" s="235"/>
      <c r="L15" s="664"/>
      <c r="N15" s="12"/>
      <c r="O15" s="12"/>
      <c r="P15" s="12"/>
      <c r="Q15" s="12"/>
      <c r="R15" s="12"/>
      <c r="S15" s="12"/>
    </row>
    <row r="16" spans="1:19" s="3" customFormat="1" x14ac:dyDescent="0.2">
      <c r="A16" s="66">
        <v>6</v>
      </c>
      <c r="B16" s="31" t="s">
        <v>10</v>
      </c>
      <c r="C16" s="6" t="s">
        <v>11</v>
      </c>
      <c r="D16" s="307">
        <v>0</v>
      </c>
      <c r="E16" s="139">
        <f t="shared" ref="E16:E24" si="0">F16+G16+H16+I16</f>
        <v>14302</v>
      </c>
      <c r="F16" s="139">
        <v>3577</v>
      </c>
      <c r="G16" s="139">
        <v>3577</v>
      </c>
      <c r="H16" s="139">
        <v>3570</v>
      </c>
      <c r="I16" s="175">
        <v>3578</v>
      </c>
      <c r="J16" s="676"/>
      <c r="K16" s="232"/>
      <c r="L16" s="665"/>
      <c r="N16" s="12"/>
      <c r="O16" s="12"/>
      <c r="P16" s="12"/>
      <c r="Q16" s="12"/>
      <c r="R16" s="12"/>
      <c r="S16" s="12"/>
    </row>
    <row r="17" spans="1:19" s="3" customFormat="1" x14ac:dyDescent="0.2">
      <c r="A17" s="66">
        <v>7</v>
      </c>
      <c r="B17" s="31" t="s">
        <v>12</v>
      </c>
      <c r="C17" s="6" t="s">
        <v>13</v>
      </c>
      <c r="D17" s="307">
        <v>0</v>
      </c>
      <c r="E17" s="139">
        <f t="shared" si="0"/>
        <v>1810</v>
      </c>
      <c r="F17" s="139">
        <v>250</v>
      </c>
      <c r="G17" s="139">
        <v>520</v>
      </c>
      <c r="H17" s="139">
        <v>520</v>
      </c>
      <c r="I17" s="175">
        <v>520</v>
      </c>
      <c r="J17" s="676"/>
      <c r="K17" s="232"/>
      <c r="L17" s="665"/>
      <c r="N17" s="12"/>
      <c r="O17" s="230"/>
      <c r="P17" s="12"/>
      <c r="Q17" s="12"/>
      <c r="R17" s="12"/>
      <c r="S17" s="12"/>
    </row>
    <row r="18" spans="1:19" s="3" customFormat="1" x14ac:dyDescent="0.2">
      <c r="A18" s="66">
        <v>8</v>
      </c>
      <c r="B18" s="31" t="s">
        <v>194</v>
      </c>
      <c r="C18" s="127" t="s">
        <v>193</v>
      </c>
      <c r="D18" s="309">
        <v>0</v>
      </c>
      <c r="E18" s="139">
        <f t="shared" si="0"/>
        <v>12</v>
      </c>
      <c r="F18" s="139">
        <v>3</v>
      </c>
      <c r="G18" s="139">
        <v>3</v>
      </c>
      <c r="H18" s="139">
        <v>3</v>
      </c>
      <c r="I18" s="175">
        <v>3</v>
      </c>
      <c r="J18" s="676"/>
      <c r="K18" s="232"/>
      <c r="L18" s="665"/>
      <c r="N18" s="12"/>
      <c r="O18" s="230"/>
      <c r="P18" s="12"/>
      <c r="Q18" s="12"/>
      <c r="R18" s="12"/>
      <c r="S18" s="12"/>
    </row>
    <row r="19" spans="1:19" s="3" customFormat="1" hidden="1" x14ac:dyDescent="0.2">
      <c r="A19" s="66">
        <v>9</v>
      </c>
      <c r="B19" s="3" t="s">
        <v>195</v>
      </c>
      <c r="C19" s="128" t="s">
        <v>196</v>
      </c>
      <c r="D19" s="311"/>
      <c r="E19" s="139">
        <f t="shared" si="0"/>
        <v>0</v>
      </c>
      <c r="F19" s="139"/>
      <c r="G19" s="139"/>
      <c r="H19" s="139"/>
      <c r="I19" s="175"/>
      <c r="J19" s="676"/>
      <c r="K19" s="232"/>
      <c r="L19" s="665"/>
      <c r="O19" s="83"/>
    </row>
    <row r="20" spans="1:19" s="3" customFormat="1" hidden="1" x14ac:dyDescent="0.2">
      <c r="A20" s="66">
        <v>10</v>
      </c>
      <c r="B20" s="31" t="s">
        <v>192</v>
      </c>
      <c r="C20" s="127" t="s">
        <v>191</v>
      </c>
      <c r="D20" s="309">
        <v>0</v>
      </c>
      <c r="E20" s="139">
        <f t="shared" si="0"/>
        <v>0</v>
      </c>
      <c r="F20" s="139"/>
      <c r="G20" s="139"/>
      <c r="H20" s="139"/>
      <c r="I20" s="175"/>
      <c r="J20" s="676"/>
      <c r="K20" s="232"/>
      <c r="L20" s="665"/>
      <c r="O20" s="83"/>
    </row>
    <row r="21" spans="1:19" s="3" customFormat="1" x14ac:dyDescent="0.2">
      <c r="A21" s="66">
        <v>11</v>
      </c>
      <c r="B21" s="31" t="s">
        <v>162</v>
      </c>
      <c r="C21" s="6" t="s">
        <v>163</v>
      </c>
      <c r="D21" s="307">
        <v>0</v>
      </c>
      <c r="E21" s="139">
        <f t="shared" si="0"/>
        <v>1479</v>
      </c>
      <c r="F21" s="139">
        <v>370</v>
      </c>
      <c r="G21" s="139">
        <v>370</v>
      </c>
      <c r="H21" s="139">
        <v>370</v>
      </c>
      <c r="I21" s="175">
        <v>369</v>
      </c>
      <c r="J21" s="676"/>
      <c r="K21" s="232"/>
      <c r="L21" s="665"/>
      <c r="O21" s="83"/>
    </row>
    <row r="22" spans="1:19" s="3" customFormat="1" x14ac:dyDescent="0.2">
      <c r="A22" s="66">
        <v>12</v>
      </c>
      <c r="B22" s="31" t="s">
        <v>204</v>
      </c>
      <c r="C22" s="206" t="s">
        <v>205</v>
      </c>
      <c r="D22" s="305">
        <f>D23</f>
        <v>0</v>
      </c>
      <c r="E22" s="139">
        <f t="shared" si="0"/>
        <v>559</v>
      </c>
      <c r="F22" s="138">
        <f>F23</f>
        <v>50</v>
      </c>
      <c r="G22" s="138">
        <f>G23</f>
        <v>509</v>
      </c>
      <c r="H22" s="138">
        <f>H23</f>
        <v>0</v>
      </c>
      <c r="I22" s="174">
        <f>I23</f>
        <v>0</v>
      </c>
      <c r="J22" s="676"/>
      <c r="K22" s="232"/>
      <c r="L22" s="665"/>
      <c r="O22" s="83"/>
    </row>
    <row r="23" spans="1:19" s="3" customFormat="1" x14ac:dyDescent="0.2">
      <c r="A23" s="66">
        <v>13</v>
      </c>
      <c r="B23" s="31" t="s">
        <v>206</v>
      </c>
      <c r="C23" s="129" t="s">
        <v>207</v>
      </c>
      <c r="D23" s="307">
        <v>0</v>
      </c>
      <c r="E23" s="139">
        <f t="shared" si="0"/>
        <v>559</v>
      </c>
      <c r="F23" s="139">
        <v>50</v>
      </c>
      <c r="G23" s="139">
        <v>509</v>
      </c>
      <c r="H23" s="139">
        <f>171-171</f>
        <v>0</v>
      </c>
      <c r="I23" s="175">
        <f>171-171</f>
        <v>0</v>
      </c>
      <c r="J23" s="677"/>
      <c r="K23" s="363"/>
      <c r="L23" s="666"/>
      <c r="O23" s="83"/>
    </row>
    <row r="24" spans="1:19" s="3" customFormat="1" hidden="1" x14ac:dyDescent="0.2">
      <c r="A24" s="66">
        <v>14</v>
      </c>
      <c r="B24" s="31" t="s">
        <v>262</v>
      </c>
      <c r="C24" s="465" t="s">
        <v>217</v>
      </c>
      <c r="D24" s="307">
        <v>0</v>
      </c>
      <c r="E24" s="139">
        <f t="shared" si="0"/>
        <v>0</v>
      </c>
      <c r="F24" s="139"/>
      <c r="G24" s="139"/>
      <c r="H24" s="139"/>
      <c r="I24" s="175"/>
      <c r="J24" s="205"/>
      <c r="K24" s="139"/>
      <c r="L24" s="667"/>
      <c r="O24" s="83"/>
    </row>
    <row r="25" spans="1:19" s="3" customFormat="1" x14ac:dyDescent="0.2">
      <c r="A25" s="66">
        <v>15</v>
      </c>
      <c r="B25" s="30" t="s">
        <v>14</v>
      </c>
      <c r="C25" s="8" t="s">
        <v>15</v>
      </c>
      <c r="D25" s="305">
        <f>D31</f>
        <v>0</v>
      </c>
      <c r="E25" s="138">
        <f>E26+E27+E28+E29+E30+E31+E32</f>
        <v>396</v>
      </c>
      <c r="F25" s="138">
        <f>F26+F27+F28+F29+F30+F31+F32</f>
        <v>99</v>
      </c>
      <c r="G25" s="138">
        <f>G26+G27+G28+G29+G30+G31+G32</f>
        <v>101</v>
      </c>
      <c r="H25" s="138">
        <f>H26+H27+H28+H29+H30+H31+H32</f>
        <v>99</v>
      </c>
      <c r="I25" s="174">
        <f>I26+I27+I28+I29+I30+I31+I32</f>
        <v>97</v>
      </c>
      <c r="J25" s="423"/>
      <c r="K25" s="138"/>
      <c r="L25" s="668"/>
    </row>
    <row r="26" spans="1:19" s="3" customFormat="1" hidden="1" x14ac:dyDescent="0.2">
      <c r="A26" s="66">
        <v>16</v>
      </c>
      <c r="B26" s="32" t="s">
        <v>16</v>
      </c>
      <c r="C26" s="6" t="s">
        <v>17</v>
      </c>
      <c r="D26" s="307">
        <v>0</v>
      </c>
      <c r="E26" s="139">
        <v>0</v>
      </c>
      <c r="F26" s="139">
        <v>0</v>
      </c>
      <c r="G26" s="139">
        <v>0</v>
      </c>
      <c r="H26" s="139">
        <v>0</v>
      </c>
      <c r="I26" s="175">
        <v>0</v>
      </c>
      <c r="J26" s="205"/>
      <c r="K26" s="139"/>
      <c r="L26" s="667"/>
    </row>
    <row r="27" spans="1:19" s="3" customFormat="1" hidden="1" x14ac:dyDescent="0.2">
      <c r="A27" s="66">
        <v>17</v>
      </c>
      <c r="B27" s="32" t="s">
        <v>18</v>
      </c>
      <c r="C27" s="6" t="s">
        <v>19</v>
      </c>
      <c r="D27" s="307">
        <v>0</v>
      </c>
      <c r="E27" s="139">
        <v>0</v>
      </c>
      <c r="F27" s="139">
        <v>0</v>
      </c>
      <c r="G27" s="139">
        <v>0</v>
      </c>
      <c r="H27" s="139">
        <v>0</v>
      </c>
      <c r="I27" s="175">
        <v>0</v>
      </c>
      <c r="J27" s="205"/>
      <c r="K27" s="139"/>
      <c r="L27" s="667"/>
    </row>
    <row r="28" spans="1:19" s="3" customFormat="1" hidden="1" x14ac:dyDescent="0.2">
      <c r="A28" s="66">
        <v>18</v>
      </c>
      <c r="B28" s="32" t="s">
        <v>20</v>
      </c>
      <c r="C28" s="6" t="s">
        <v>21</v>
      </c>
      <c r="D28" s="307">
        <v>0</v>
      </c>
      <c r="E28" s="139">
        <v>0</v>
      </c>
      <c r="F28" s="139">
        <v>0</v>
      </c>
      <c r="G28" s="139">
        <v>0</v>
      </c>
      <c r="H28" s="139">
        <v>0</v>
      </c>
      <c r="I28" s="175">
        <v>0</v>
      </c>
      <c r="J28" s="205"/>
      <c r="K28" s="139"/>
      <c r="L28" s="667"/>
    </row>
    <row r="29" spans="1:19" s="3" customFormat="1" ht="25.5" hidden="1" x14ac:dyDescent="0.2">
      <c r="A29" s="66">
        <v>19</v>
      </c>
      <c r="B29" s="33" t="s">
        <v>22</v>
      </c>
      <c r="C29" s="92" t="s">
        <v>23</v>
      </c>
      <c r="D29" s="312">
        <v>0</v>
      </c>
      <c r="E29" s="139">
        <v>0</v>
      </c>
      <c r="F29" s="139">
        <v>0</v>
      </c>
      <c r="G29" s="139">
        <v>0</v>
      </c>
      <c r="H29" s="139">
        <v>0</v>
      </c>
      <c r="I29" s="175">
        <v>0</v>
      </c>
      <c r="J29" s="205"/>
      <c r="K29" s="139"/>
      <c r="L29" s="667"/>
    </row>
    <row r="30" spans="1:19" s="3" customFormat="1" hidden="1" x14ac:dyDescent="0.2">
      <c r="A30" s="66">
        <v>20</v>
      </c>
      <c r="B30" s="32" t="s">
        <v>24</v>
      </c>
      <c r="C30" s="6" t="s">
        <v>25</v>
      </c>
      <c r="D30" s="307">
        <v>0</v>
      </c>
      <c r="E30" s="139">
        <v>0</v>
      </c>
      <c r="F30" s="139">
        <v>0</v>
      </c>
      <c r="G30" s="139">
        <v>0</v>
      </c>
      <c r="H30" s="139">
        <v>0</v>
      </c>
      <c r="I30" s="175">
        <v>0</v>
      </c>
      <c r="J30" s="205"/>
      <c r="K30" s="139"/>
      <c r="L30" s="667"/>
    </row>
    <row r="31" spans="1:19" s="3" customFormat="1" x14ac:dyDescent="0.2">
      <c r="A31" s="66">
        <v>21</v>
      </c>
      <c r="B31" s="32" t="s">
        <v>164</v>
      </c>
      <c r="C31" s="6" t="s">
        <v>165</v>
      </c>
      <c r="D31" s="307">
        <v>0</v>
      </c>
      <c r="E31" s="139">
        <f>F31+G31+H31+I31</f>
        <v>396</v>
      </c>
      <c r="F31" s="139">
        <v>99</v>
      </c>
      <c r="G31" s="139">
        <v>101</v>
      </c>
      <c r="H31" s="139">
        <v>99</v>
      </c>
      <c r="I31" s="175">
        <v>97</v>
      </c>
      <c r="J31" s="205"/>
      <c r="K31" s="139"/>
      <c r="L31" s="667"/>
    </row>
    <row r="32" spans="1:19" s="3" customFormat="1" hidden="1" x14ac:dyDescent="0.2">
      <c r="A32" s="66">
        <v>22</v>
      </c>
      <c r="B32" s="32" t="s">
        <v>166</v>
      </c>
      <c r="C32" s="6" t="s">
        <v>167</v>
      </c>
      <c r="D32" s="307"/>
      <c r="E32" s="139"/>
      <c r="F32" s="139"/>
      <c r="G32" s="139"/>
      <c r="H32" s="139"/>
      <c r="I32" s="175"/>
      <c r="J32" s="205"/>
      <c r="K32" s="139"/>
      <c r="L32" s="669"/>
    </row>
    <row r="33" spans="1:12" s="3" customFormat="1" ht="25.5" x14ac:dyDescent="0.2">
      <c r="A33" s="66">
        <v>23</v>
      </c>
      <c r="B33" s="23" t="s">
        <v>135</v>
      </c>
      <c r="C33" s="42">
        <v>20</v>
      </c>
      <c r="D33" s="308">
        <f>D34+D77</f>
        <v>0</v>
      </c>
      <c r="E33" s="138">
        <f>E34+E56+E57+E58+E63+E68+E71+E72+E73+E74+E77</f>
        <v>126</v>
      </c>
      <c r="F33" s="138">
        <f>F34+F56+F57+F58+F63+F68+F71+F72+F73+F74+F77</f>
        <v>30</v>
      </c>
      <c r="G33" s="138">
        <f>G34+G56+G57+G58+G63+G68+G71+G72+G73+G74+G77</f>
        <v>31</v>
      </c>
      <c r="H33" s="138">
        <f>H34+H56+H57+H58+H63+H68+H71+H72+H73+H74+H77</f>
        <v>32</v>
      </c>
      <c r="I33" s="174">
        <f>I34+I56+I57+I58+I63+I68+I71+I72+I73+I74+I77</f>
        <v>33</v>
      </c>
      <c r="J33" s="423">
        <v>129</v>
      </c>
      <c r="K33" s="138">
        <v>128</v>
      </c>
      <c r="L33" s="670">
        <v>128</v>
      </c>
    </row>
    <row r="34" spans="1:12" s="3" customFormat="1" x14ac:dyDescent="0.2">
      <c r="A34" s="66">
        <v>24</v>
      </c>
      <c r="B34" s="29" t="s">
        <v>26</v>
      </c>
      <c r="C34" s="8" t="s">
        <v>27</v>
      </c>
      <c r="D34" s="305">
        <f>D46</f>
        <v>0</v>
      </c>
      <c r="E34" s="138">
        <f>E35+E39+E42+E43+E44+E45+E46+E49+E52</f>
        <v>126</v>
      </c>
      <c r="F34" s="138">
        <f>F35+F39+F42+F43+F44+F45+F46+F49+F52</f>
        <v>30</v>
      </c>
      <c r="G34" s="138">
        <f>G35+G39+G42+G43+G44+G45+G46+G49+G52</f>
        <v>31</v>
      </c>
      <c r="H34" s="138">
        <f>H35+H39+H42+H43+H44+H45+H46+H49+H52</f>
        <v>32</v>
      </c>
      <c r="I34" s="174">
        <f>I35+I39+I42+I43+I44+I45+I46+I49+I52</f>
        <v>33</v>
      </c>
      <c r="J34" s="423"/>
      <c r="K34" s="138"/>
      <c r="L34" s="668"/>
    </row>
    <row r="35" spans="1:12" s="3" customFormat="1" hidden="1" x14ac:dyDescent="0.2">
      <c r="A35" s="66">
        <v>25</v>
      </c>
      <c r="B35" s="30" t="s">
        <v>28</v>
      </c>
      <c r="C35" s="8" t="s">
        <v>29</v>
      </c>
      <c r="D35" s="305"/>
      <c r="E35" s="139">
        <f>E36+E37+E38</f>
        <v>0</v>
      </c>
      <c r="F35" s="139">
        <f>F36+F37+F38</f>
        <v>0</v>
      </c>
      <c r="G35" s="139">
        <f>G36+G37+G38</f>
        <v>0</v>
      </c>
      <c r="H35" s="139">
        <f>H36+H37+H38</f>
        <v>0</v>
      </c>
      <c r="I35" s="175">
        <f>I36+I37+I38</f>
        <v>0</v>
      </c>
      <c r="J35" s="205"/>
      <c r="K35" s="139"/>
      <c r="L35" s="667"/>
    </row>
    <row r="36" spans="1:12" s="3" customFormat="1" hidden="1" x14ac:dyDescent="0.2">
      <c r="A36" s="66">
        <v>26</v>
      </c>
      <c r="B36" s="32" t="s">
        <v>28</v>
      </c>
      <c r="C36" s="6"/>
      <c r="D36" s="307"/>
      <c r="E36" s="139"/>
      <c r="F36" s="139"/>
      <c r="G36" s="139"/>
      <c r="H36" s="139"/>
      <c r="I36" s="175"/>
      <c r="J36" s="205"/>
      <c r="K36" s="139"/>
      <c r="L36" s="667"/>
    </row>
    <row r="37" spans="1:12" s="3" customFormat="1" hidden="1" x14ac:dyDescent="0.2">
      <c r="A37" s="66">
        <v>27</v>
      </c>
      <c r="B37" s="32" t="s">
        <v>169</v>
      </c>
      <c r="C37" s="6"/>
      <c r="D37" s="307"/>
      <c r="E37" s="139"/>
      <c r="F37" s="139"/>
      <c r="G37" s="139"/>
      <c r="H37" s="139"/>
      <c r="I37" s="175"/>
      <c r="J37" s="205"/>
      <c r="K37" s="139"/>
      <c r="L37" s="667"/>
    </row>
    <row r="38" spans="1:12" s="3" customFormat="1" hidden="1" x14ac:dyDescent="0.2">
      <c r="A38" s="66">
        <v>28</v>
      </c>
      <c r="B38" s="32" t="s">
        <v>168</v>
      </c>
      <c r="C38" s="6"/>
      <c r="D38" s="307"/>
      <c r="E38" s="139"/>
      <c r="F38" s="139"/>
      <c r="G38" s="139"/>
      <c r="H38" s="139"/>
      <c r="I38" s="175"/>
      <c r="J38" s="205"/>
      <c r="K38" s="139"/>
      <c r="L38" s="667"/>
    </row>
    <row r="39" spans="1:12" s="3" customFormat="1" hidden="1" x14ac:dyDescent="0.2">
      <c r="A39" s="66">
        <v>29</v>
      </c>
      <c r="B39" s="30" t="s">
        <v>30</v>
      </c>
      <c r="C39" s="8" t="s">
        <v>31</v>
      </c>
      <c r="D39" s="305"/>
      <c r="E39" s="139">
        <f>E40+E41</f>
        <v>0</v>
      </c>
      <c r="F39" s="139">
        <f>F40+F41</f>
        <v>0</v>
      </c>
      <c r="G39" s="139">
        <f>G40+G41</f>
        <v>0</v>
      </c>
      <c r="H39" s="139">
        <f>H40+H41</f>
        <v>0</v>
      </c>
      <c r="I39" s="175">
        <f>I40+I41</f>
        <v>0</v>
      </c>
      <c r="J39" s="205"/>
      <c r="K39" s="139"/>
      <c r="L39" s="667"/>
    </row>
    <row r="40" spans="1:12" s="3" customFormat="1" hidden="1" x14ac:dyDescent="0.2">
      <c r="A40" s="66">
        <v>30</v>
      </c>
      <c r="B40" s="32" t="s">
        <v>184</v>
      </c>
      <c r="C40" s="8"/>
      <c r="D40" s="305"/>
      <c r="E40" s="139"/>
      <c r="F40" s="139"/>
      <c r="G40" s="139"/>
      <c r="H40" s="139"/>
      <c r="I40" s="175"/>
      <c r="J40" s="205"/>
      <c r="K40" s="139"/>
      <c r="L40" s="667"/>
    </row>
    <row r="41" spans="1:12" s="3" customFormat="1" hidden="1" x14ac:dyDescent="0.2">
      <c r="A41" s="66">
        <v>31</v>
      </c>
      <c r="B41" s="32" t="s">
        <v>170</v>
      </c>
      <c r="C41" s="8"/>
      <c r="D41" s="305"/>
      <c r="E41" s="139"/>
      <c r="F41" s="139"/>
      <c r="G41" s="139"/>
      <c r="H41" s="139"/>
      <c r="I41" s="175"/>
      <c r="J41" s="205"/>
      <c r="K41" s="139"/>
      <c r="L41" s="667"/>
    </row>
    <row r="42" spans="1:12" s="3" customFormat="1" hidden="1" x14ac:dyDescent="0.2">
      <c r="A42" s="66">
        <v>32</v>
      </c>
      <c r="B42" s="32" t="s">
        <v>32</v>
      </c>
      <c r="C42" s="6" t="s">
        <v>33</v>
      </c>
      <c r="D42" s="307"/>
      <c r="E42" s="139"/>
      <c r="F42" s="139"/>
      <c r="G42" s="139"/>
      <c r="H42" s="139"/>
      <c r="I42" s="175"/>
      <c r="J42" s="205"/>
      <c r="K42" s="139"/>
      <c r="L42" s="667"/>
    </row>
    <row r="43" spans="1:12" s="3" customFormat="1" hidden="1" x14ac:dyDescent="0.2">
      <c r="A43" s="66">
        <v>33</v>
      </c>
      <c r="B43" s="32" t="s">
        <v>34</v>
      </c>
      <c r="C43" s="6" t="s">
        <v>35</v>
      </c>
      <c r="D43" s="307"/>
      <c r="E43" s="139"/>
      <c r="F43" s="139"/>
      <c r="G43" s="139"/>
      <c r="H43" s="139"/>
      <c r="I43" s="175"/>
      <c r="J43" s="205"/>
      <c r="K43" s="139"/>
      <c r="L43" s="667"/>
    </row>
    <row r="44" spans="1:12" s="3" customFormat="1" hidden="1" x14ac:dyDescent="0.2">
      <c r="A44" s="66">
        <v>34</v>
      </c>
      <c r="B44" s="32" t="s">
        <v>36</v>
      </c>
      <c r="C44" s="6" t="s">
        <v>37</v>
      </c>
      <c r="D44" s="307"/>
      <c r="E44" s="139"/>
      <c r="F44" s="139"/>
      <c r="G44" s="139"/>
      <c r="H44" s="139"/>
      <c r="I44" s="175"/>
      <c r="J44" s="205"/>
      <c r="K44" s="139"/>
      <c r="L44" s="667"/>
    </row>
    <row r="45" spans="1:12" s="3" customFormat="1" hidden="1" x14ac:dyDescent="0.2">
      <c r="A45" s="66">
        <v>35</v>
      </c>
      <c r="B45" s="32" t="s">
        <v>38</v>
      </c>
      <c r="C45" s="6" t="s">
        <v>39</v>
      </c>
      <c r="D45" s="307"/>
      <c r="E45" s="139"/>
      <c r="F45" s="139"/>
      <c r="G45" s="139"/>
      <c r="H45" s="139"/>
      <c r="I45" s="175"/>
      <c r="J45" s="205"/>
      <c r="K45" s="139"/>
      <c r="L45" s="667"/>
    </row>
    <row r="46" spans="1:12" s="3" customFormat="1" x14ac:dyDescent="0.2">
      <c r="A46" s="66">
        <v>36</v>
      </c>
      <c r="B46" s="32" t="s">
        <v>40</v>
      </c>
      <c r="C46" s="6" t="s">
        <v>41</v>
      </c>
      <c r="D46" s="307">
        <f>D48</f>
        <v>0</v>
      </c>
      <c r="E46" s="139">
        <f>E47+E48</f>
        <v>126</v>
      </c>
      <c r="F46" s="139">
        <f>F48</f>
        <v>30</v>
      </c>
      <c r="G46" s="139">
        <f>G48</f>
        <v>31</v>
      </c>
      <c r="H46" s="139">
        <f>H48</f>
        <v>32</v>
      </c>
      <c r="I46" s="175">
        <f>I48</f>
        <v>33</v>
      </c>
      <c r="J46" s="205"/>
      <c r="K46" s="139"/>
      <c r="L46" s="667"/>
    </row>
    <row r="47" spans="1:12" s="3" customFormat="1" hidden="1" x14ac:dyDescent="0.2">
      <c r="A47" s="66">
        <v>37</v>
      </c>
      <c r="B47" s="32" t="s">
        <v>40</v>
      </c>
      <c r="C47" s="6"/>
      <c r="D47" s="307"/>
      <c r="E47" s="139"/>
      <c r="F47" s="139"/>
      <c r="G47" s="139"/>
      <c r="H47" s="139"/>
      <c r="I47" s="139"/>
      <c r="J47" s="146"/>
      <c r="K47" s="139"/>
      <c r="L47" s="667"/>
    </row>
    <row r="48" spans="1:12" s="3" customFormat="1" x14ac:dyDescent="0.2">
      <c r="A48" s="66">
        <v>38</v>
      </c>
      <c r="B48" s="32" t="s">
        <v>139</v>
      </c>
      <c r="C48" s="6"/>
      <c r="D48" s="307">
        <v>0</v>
      </c>
      <c r="E48" s="139">
        <v>126</v>
      </c>
      <c r="F48" s="139">
        <v>30</v>
      </c>
      <c r="G48" s="139">
        <v>31</v>
      </c>
      <c r="H48" s="139">
        <v>32</v>
      </c>
      <c r="I48" s="139">
        <v>33</v>
      </c>
      <c r="J48" s="146"/>
      <c r="K48" s="139"/>
      <c r="L48" s="667"/>
    </row>
    <row r="49" spans="1:12" s="3" customFormat="1" hidden="1" x14ac:dyDescent="0.2">
      <c r="A49" s="66">
        <v>39</v>
      </c>
      <c r="B49" s="26" t="s">
        <v>42</v>
      </c>
      <c r="C49" s="8" t="s">
        <v>43</v>
      </c>
      <c r="D49" s="305"/>
      <c r="E49" s="139">
        <f>E50+E51</f>
        <v>0</v>
      </c>
      <c r="F49" s="139">
        <f>F50+F51</f>
        <v>0</v>
      </c>
      <c r="G49" s="139">
        <f>G50+G51</f>
        <v>0</v>
      </c>
      <c r="H49" s="139">
        <f>H50+H51</f>
        <v>0</v>
      </c>
      <c r="I49" s="139">
        <f>I50+I51</f>
        <v>0</v>
      </c>
      <c r="J49" s="146"/>
      <c r="K49" s="139"/>
      <c r="L49" s="667"/>
    </row>
    <row r="50" spans="1:12" s="3" customFormat="1" hidden="1" x14ac:dyDescent="0.2">
      <c r="A50" s="66">
        <v>40</v>
      </c>
      <c r="B50" s="34" t="s">
        <v>185</v>
      </c>
      <c r="C50" s="6"/>
      <c r="D50" s="307"/>
      <c r="E50" s="139"/>
      <c r="F50" s="139"/>
      <c r="G50" s="139"/>
      <c r="H50" s="139"/>
      <c r="I50" s="139"/>
      <c r="J50" s="146"/>
      <c r="K50" s="139"/>
      <c r="L50" s="667"/>
    </row>
    <row r="51" spans="1:12" s="3" customFormat="1" hidden="1" x14ac:dyDescent="0.2">
      <c r="A51" s="66">
        <v>41</v>
      </c>
      <c r="B51" s="34" t="s">
        <v>160</v>
      </c>
      <c r="C51" s="6"/>
      <c r="D51" s="307"/>
      <c r="E51" s="139"/>
      <c r="F51" s="139"/>
      <c r="G51" s="139"/>
      <c r="H51" s="139"/>
      <c r="I51" s="139"/>
      <c r="J51" s="146"/>
      <c r="K51" s="139"/>
      <c r="L51" s="667"/>
    </row>
    <row r="52" spans="1:12" s="3" customFormat="1" hidden="1" x14ac:dyDescent="0.2">
      <c r="A52" s="66">
        <v>42</v>
      </c>
      <c r="B52" s="30" t="s">
        <v>44</v>
      </c>
      <c r="C52" s="8" t="s">
        <v>45</v>
      </c>
      <c r="D52" s="305"/>
      <c r="E52" s="139">
        <f>E53+E54+E55</f>
        <v>0</v>
      </c>
      <c r="F52" s="139">
        <f>F53+F54+F55</f>
        <v>0</v>
      </c>
      <c r="G52" s="139">
        <f>G53+G54+G55</f>
        <v>0</v>
      </c>
      <c r="H52" s="139">
        <f>H53+H54+H55</f>
        <v>0</v>
      </c>
      <c r="I52" s="139">
        <f>I53+I54+I55</f>
        <v>0</v>
      </c>
      <c r="J52" s="146"/>
      <c r="K52" s="139"/>
      <c r="L52" s="667"/>
    </row>
    <row r="53" spans="1:12" s="3" customFormat="1" hidden="1" x14ac:dyDescent="0.2">
      <c r="A53" s="66">
        <v>43</v>
      </c>
      <c r="B53" s="32" t="s">
        <v>157</v>
      </c>
      <c r="C53" s="6"/>
      <c r="D53" s="307"/>
      <c r="E53" s="139"/>
      <c r="F53" s="139"/>
      <c r="G53" s="139"/>
      <c r="H53" s="139"/>
      <c r="I53" s="139"/>
      <c r="J53" s="146"/>
      <c r="K53" s="139"/>
      <c r="L53" s="667"/>
    </row>
    <row r="54" spans="1:12" s="3" customFormat="1" hidden="1" x14ac:dyDescent="0.2">
      <c r="A54" s="66">
        <v>44</v>
      </c>
      <c r="B54" s="32" t="s">
        <v>158</v>
      </c>
      <c r="C54" s="6"/>
      <c r="D54" s="307"/>
      <c r="E54" s="139"/>
      <c r="F54" s="139"/>
      <c r="G54" s="139"/>
      <c r="H54" s="139"/>
      <c r="I54" s="139"/>
      <c r="J54" s="146"/>
      <c r="K54" s="139"/>
      <c r="L54" s="667"/>
    </row>
    <row r="55" spans="1:12" s="3" customFormat="1" hidden="1" x14ac:dyDescent="0.2">
      <c r="A55" s="66">
        <v>45</v>
      </c>
      <c r="B55" s="32" t="s">
        <v>171</v>
      </c>
      <c r="C55" s="6"/>
      <c r="D55" s="307"/>
      <c r="E55" s="138"/>
      <c r="F55" s="138"/>
      <c r="G55" s="138"/>
      <c r="H55" s="138"/>
      <c r="I55" s="138"/>
      <c r="J55" s="144"/>
      <c r="K55" s="138"/>
      <c r="L55" s="668"/>
    </row>
    <row r="56" spans="1:12" s="3" customFormat="1" hidden="1" x14ac:dyDescent="0.2">
      <c r="A56" s="66">
        <v>46</v>
      </c>
      <c r="B56" s="30" t="s">
        <v>46</v>
      </c>
      <c r="C56" s="4" t="s">
        <v>47</v>
      </c>
      <c r="D56" s="305"/>
      <c r="E56" s="138"/>
      <c r="F56" s="138"/>
      <c r="G56" s="138"/>
      <c r="H56" s="138"/>
      <c r="I56" s="138"/>
      <c r="J56" s="144"/>
      <c r="K56" s="138"/>
      <c r="L56" s="668"/>
    </row>
    <row r="57" spans="1:12" s="3" customFormat="1" hidden="1" x14ac:dyDescent="0.2">
      <c r="A57" s="66">
        <v>47</v>
      </c>
      <c r="B57" s="34" t="s">
        <v>50</v>
      </c>
      <c r="C57" s="8" t="s">
        <v>51</v>
      </c>
      <c r="D57" s="305"/>
      <c r="E57" s="138"/>
      <c r="F57" s="138"/>
      <c r="G57" s="138"/>
      <c r="H57" s="138"/>
      <c r="I57" s="138"/>
      <c r="J57" s="144"/>
      <c r="K57" s="138"/>
      <c r="L57" s="668"/>
    </row>
    <row r="58" spans="1:12" s="3" customFormat="1" hidden="1" x14ac:dyDescent="0.2">
      <c r="A58" s="66">
        <v>48</v>
      </c>
      <c r="B58" s="30" t="s">
        <v>52</v>
      </c>
      <c r="C58" s="8" t="s">
        <v>53</v>
      </c>
      <c r="D58" s="305"/>
      <c r="E58" s="138">
        <f>E59+E60+E61</f>
        <v>0</v>
      </c>
      <c r="F58" s="138">
        <f>F59+F60+F61</f>
        <v>0</v>
      </c>
      <c r="G58" s="138">
        <f>G59+G60+G61</f>
        <v>0</v>
      </c>
      <c r="H58" s="138">
        <f>H59+H60+H61</f>
        <v>0</v>
      </c>
      <c r="I58" s="138">
        <f>I59+I60+I61</f>
        <v>0</v>
      </c>
      <c r="J58" s="144"/>
      <c r="K58" s="138"/>
      <c r="L58" s="668"/>
    </row>
    <row r="59" spans="1:12" s="3" customFormat="1" hidden="1" x14ac:dyDescent="0.2">
      <c r="A59" s="66">
        <v>49</v>
      </c>
      <c r="B59" s="32" t="s">
        <v>54</v>
      </c>
      <c r="C59" s="6" t="s">
        <v>55</v>
      </c>
      <c r="D59" s="307"/>
      <c r="E59" s="139"/>
      <c r="F59" s="139"/>
      <c r="G59" s="139"/>
      <c r="H59" s="139"/>
      <c r="I59" s="139"/>
      <c r="J59" s="146"/>
      <c r="K59" s="139"/>
      <c r="L59" s="667"/>
    </row>
    <row r="60" spans="1:12" s="3" customFormat="1" hidden="1" x14ac:dyDescent="0.2">
      <c r="A60" s="66">
        <v>50</v>
      </c>
      <c r="B60" s="32" t="s">
        <v>56</v>
      </c>
      <c r="C60" s="6" t="s">
        <v>57</v>
      </c>
      <c r="D60" s="307"/>
      <c r="E60" s="139"/>
      <c r="F60" s="139"/>
      <c r="G60" s="139"/>
      <c r="H60" s="139"/>
      <c r="I60" s="139"/>
      <c r="J60" s="146"/>
      <c r="K60" s="139"/>
      <c r="L60" s="667"/>
    </row>
    <row r="61" spans="1:12" s="3" customFormat="1" hidden="1" x14ac:dyDescent="0.2">
      <c r="A61" s="66">
        <v>51</v>
      </c>
      <c r="B61" s="32" t="s">
        <v>58</v>
      </c>
      <c r="C61" s="6" t="s">
        <v>59</v>
      </c>
      <c r="D61" s="307"/>
      <c r="E61" s="139"/>
      <c r="F61" s="139"/>
      <c r="G61" s="139"/>
      <c r="H61" s="139"/>
      <c r="I61" s="139"/>
      <c r="J61" s="146"/>
      <c r="K61" s="139"/>
      <c r="L61" s="667"/>
    </row>
    <row r="62" spans="1:12" s="3" customFormat="1" hidden="1" x14ac:dyDescent="0.2">
      <c r="A62" s="66">
        <v>52</v>
      </c>
      <c r="B62" s="32" t="s">
        <v>221</v>
      </c>
      <c r="C62" s="127" t="s">
        <v>59</v>
      </c>
      <c r="D62" s="307"/>
      <c r="E62" s="139"/>
      <c r="F62" s="139"/>
      <c r="G62" s="139"/>
      <c r="H62" s="139"/>
      <c r="I62" s="139"/>
      <c r="J62" s="146"/>
      <c r="K62" s="139"/>
      <c r="L62" s="667"/>
    </row>
    <row r="63" spans="1:12" s="3" customFormat="1" hidden="1" x14ac:dyDescent="0.2">
      <c r="A63" s="66">
        <v>53</v>
      </c>
      <c r="B63" s="35" t="s">
        <v>159</v>
      </c>
      <c r="C63" s="8" t="s">
        <v>61</v>
      </c>
      <c r="D63" s="305"/>
      <c r="E63" s="138">
        <f>E64+E65+E66</f>
        <v>0</v>
      </c>
      <c r="F63" s="138">
        <f>F64+F65+F66</f>
        <v>0</v>
      </c>
      <c r="G63" s="138">
        <f>G64+G65+G66</f>
        <v>0</v>
      </c>
      <c r="H63" s="138">
        <f>H64+H65+H66</f>
        <v>0</v>
      </c>
      <c r="I63" s="138">
        <f>I64+I65+I66</f>
        <v>0</v>
      </c>
      <c r="J63" s="144"/>
      <c r="K63" s="138"/>
      <c r="L63" s="668"/>
    </row>
    <row r="64" spans="1:12" s="3" customFormat="1" hidden="1" x14ac:dyDescent="0.2">
      <c r="A64" s="66">
        <v>54</v>
      </c>
      <c r="B64" s="32" t="s">
        <v>62</v>
      </c>
      <c r="C64" s="6" t="s">
        <v>63</v>
      </c>
      <c r="D64" s="307"/>
      <c r="E64" s="138"/>
      <c r="F64" s="138"/>
      <c r="G64" s="138"/>
      <c r="H64" s="138"/>
      <c r="I64" s="138"/>
      <c r="J64" s="144"/>
      <c r="K64" s="138"/>
      <c r="L64" s="668"/>
    </row>
    <row r="65" spans="1:12" s="3" customFormat="1" hidden="1" x14ac:dyDescent="0.2">
      <c r="A65" s="66">
        <v>55</v>
      </c>
      <c r="B65" s="32" t="s">
        <v>64</v>
      </c>
      <c r="C65" s="6" t="s">
        <v>65</v>
      </c>
      <c r="D65" s="307"/>
      <c r="E65" s="139"/>
      <c r="F65" s="139"/>
      <c r="G65" s="139"/>
      <c r="H65" s="139"/>
      <c r="I65" s="139"/>
      <c r="J65" s="146"/>
      <c r="K65" s="139"/>
      <c r="L65" s="667"/>
    </row>
    <row r="66" spans="1:12" s="3" customFormat="1" hidden="1" x14ac:dyDescent="0.2">
      <c r="A66" s="66">
        <v>56</v>
      </c>
      <c r="B66" s="32" t="s">
        <v>66</v>
      </c>
      <c r="C66" s="6" t="s">
        <v>67</v>
      </c>
      <c r="D66" s="307"/>
      <c r="E66" s="139"/>
      <c r="F66" s="139"/>
      <c r="G66" s="139"/>
      <c r="H66" s="139"/>
      <c r="I66" s="139"/>
      <c r="J66" s="146"/>
      <c r="K66" s="139"/>
      <c r="L66" s="667"/>
    </row>
    <row r="67" spans="1:12" s="3" customFormat="1" hidden="1" x14ac:dyDescent="0.2">
      <c r="A67" s="66">
        <v>57</v>
      </c>
      <c r="B67" s="32" t="s">
        <v>222</v>
      </c>
      <c r="C67" s="6"/>
      <c r="D67" s="307"/>
      <c r="E67" s="139"/>
      <c r="F67" s="139"/>
      <c r="G67" s="139"/>
      <c r="H67" s="139"/>
      <c r="I67" s="139"/>
      <c r="J67" s="146"/>
      <c r="K67" s="139"/>
      <c r="L67" s="667"/>
    </row>
    <row r="68" spans="1:12" s="3" customFormat="1" hidden="1" x14ac:dyDescent="0.2">
      <c r="A68" s="66">
        <v>58</v>
      </c>
      <c r="B68" s="36" t="s">
        <v>68</v>
      </c>
      <c r="C68" s="8" t="s">
        <v>69</v>
      </c>
      <c r="D68" s="305"/>
      <c r="E68" s="138">
        <f>E69+E70</f>
        <v>0</v>
      </c>
      <c r="F68" s="138">
        <f>F69+F70</f>
        <v>0</v>
      </c>
      <c r="G68" s="138">
        <f>G69+G70</f>
        <v>0</v>
      </c>
      <c r="H68" s="138">
        <f>H69+H70</f>
        <v>0</v>
      </c>
      <c r="I68" s="138">
        <f>I69+I70</f>
        <v>0</v>
      </c>
      <c r="J68" s="144"/>
      <c r="K68" s="138"/>
      <c r="L68" s="668"/>
    </row>
    <row r="69" spans="1:12" s="3" customFormat="1" hidden="1" x14ac:dyDescent="0.2">
      <c r="A69" s="66">
        <v>59</v>
      </c>
      <c r="B69" s="32" t="s">
        <v>70</v>
      </c>
      <c r="C69" s="6" t="s">
        <v>71</v>
      </c>
      <c r="D69" s="307"/>
      <c r="E69" s="139"/>
      <c r="F69" s="139"/>
      <c r="G69" s="139"/>
      <c r="H69" s="139"/>
      <c r="I69" s="139"/>
      <c r="J69" s="146"/>
      <c r="K69" s="139"/>
      <c r="L69" s="667"/>
    </row>
    <row r="70" spans="1:12" s="3" customFormat="1" hidden="1" x14ac:dyDescent="0.2">
      <c r="A70" s="66">
        <v>60</v>
      </c>
      <c r="B70" s="32" t="s">
        <v>72</v>
      </c>
      <c r="C70" s="6" t="s">
        <v>73</v>
      </c>
      <c r="D70" s="307"/>
      <c r="E70" s="139"/>
      <c r="F70" s="139"/>
      <c r="G70" s="139"/>
      <c r="H70" s="139"/>
      <c r="I70" s="139"/>
      <c r="J70" s="146"/>
      <c r="K70" s="139"/>
      <c r="L70" s="667"/>
    </row>
    <row r="71" spans="1:12" s="3" customFormat="1" hidden="1" x14ac:dyDescent="0.2">
      <c r="A71" s="66">
        <v>61</v>
      </c>
      <c r="B71" s="30" t="s">
        <v>74</v>
      </c>
      <c r="C71" s="8" t="s">
        <v>75</v>
      </c>
      <c r="D71" s="305"/>
      <c r="E71" s="138"/>
      <c r="F71" s="138"/>
      <c r="G71" s="138"/>
      <c r="H71" s="138"/>
      <c r="I71" s="138"/>
      <c r="J71" s="144"/>
      <c r="K71" s="138"/>
      <c r="L71" s="668"/>
    </row>
    <row r="72" spans="1:12" s="3" customFormat="1" hidden="1" x14ac:dyDescent="0.2">
      <c r="A72" s="66">
        <v>62</v>
      </c>
      <c r="B72" s="30" t="s">
        <v>76</v>
      </c>
      <c r="C72" s="8" t="s">
        <v>77</v>
      </c>
      <c r="D72" s="305"/>
      <c r="E72" s="138"/>
      <c r="F72" s="138"/>
      <c r="G72" s="138"/>
      <c r="H72" s="138"/>
      <c r="I72" s="138"/>
      <c r="J72" s="144"/>
      <c r="K72" s="138"/>
      <c r="L72" s="668"/>
    </row>
    <row r="73" spans="1:12" s="3" customFormat="1" hidden="1" x14ac:dyDescent="0.2">
      <c r="A73" s="66">
        <v>63</v>
      </c>
      <c r="B73" s="30" t="s">
        <v>78</v>
      </c>
      <c r="C73" s="8" t="s">
        <v>79</v>
      </c>
      <c r="D73" s="305"/>
      <c r="E73" s="138"/>
      <c r="F73" s="138"/>
      <c r="G73" s="138"/>
      <c r="H73" s="138"/>
      <c r="I73" s="138"/>
      <c r="J73" s="144"/>
      <c r="K73" s="138"/>
      <c r="L73" s="668"/>
    </row>
    <row r="74" spans="1:12" s="3" customFormat="1" hidden="1" x14ac:dyDescent="0.2">
      <c r="A74" s="66">
        <v>64</v>
      </c>
      <c r="B74" s="30" t="s">
        <v>133</v>
      </c>
      <c r="C74" s="8" t="s">
        <v>80</v>
      </c>
      <c r="D74" s="305"/>
      <c r="E74" s="138"/>
      <c r="F74" s="138"/>
      <c r="G74" s="138"/>
      <c r="H74" s="138"/>
      <c r="I74" s="138"/>
      <c r="J74" s="144"/>
      <c r="K74" s="138"/>
      <c r="L74" s="668"/>
    </row>
    <row r="75" spans="1:12" s="3" customFormat="1" x14ac:dyDescent="0.2">
      <c r="A75" s="66">
        <v>65</v>
      </c>
      <c r="B75" s="30" t="s">
        <v>264</v>
      </c>
      <c r="C75" s="480" t="s">
        <v>82</v>
      </c>
      <c r="D75" s="305">
        <f t="shared" ref="D75:I75" si="1">D76+D77</f>
        <v>0</v>
      </c>
      <c r="E75" s="305">
        <f t="shared" si="1"/>
        <v>0</v>
      </c>
      <c r="F75" s="305">
        <f t="shared" si="1"/>
        <v>0</v>
      </c>
      <c r="G75" s="305">
        <f t="shared" si="1"/>
        <v>0</v>
      </c>
      <c r="H75" s="305">
        <f t="shared" si="1"/>
        <v>0</v>
      </c>
      <c r="I75" s="627">
        <f t="shared" si="1"/>
        <v>0</v>
      </c>
      <c r="J75" s="423"/>
      <c r="K75" s="138"/>
      <c r="L75" s="668"/>
    </row>
    <row r="76" spans="1:12" s="3" customFormat="1" hidden="1" x14ac:dyDescent="0.2">
      <c r="A76" s="66">
        <v>66</v>
      </c>
      <c r="B76" s="32" t="s">
        <v>265</v>
      </c>
      <c r="C76" s="127" t="s">
        <v>266</v>
      </c>
      <c r="D76" s="305"/>
      <c r="E76" s="138">
        <f>F76+G76+H76+I76</f>
        <v>0</v>
      </c>
      <c r="F76" s="138"/>
      <c r="G76" s="138"/>
      <c r="H76" s="138"/>
      <c r="I76" s="138"/>
      <c r="J76" s="423"/>
      <c r="K76" s="138"/>
      <c r="L76" s="668"/>
    </row>
    <row r="77" spans="1:12" s="3" customFormat="1" x14ac:dyDescent="0.2">
      <c r="A77" s="66">
        <v>67</v>
      </c>
      <c r="B77" s="32" t="s">
        <v>190</v>
      </c>
      <c r="C77" s="8" t="s">
        <v>83</v>
      </c>
      <c r="D77" s="305">
        <f>D82</f>
        <v>0</v>
      </c>
      <c r="E77" s="138">
        <f>F77+G77+H77+I77</f>
        <v>0</v>
      </c>
      <c r="F77" s="138">
        <f>F78+F79+F80+F81+F82</f>
        <v>0</v>
      </c>
      <c r="G77" s="138">
        <f>G78+G79+G80+G81+G82</f>
        <v>0</v>
      </c>
      <c r="H77" s="138">
        <f>H78+H79+H80+H81+H82</f>
        <v>0</v>
      </c>
      <c r="I77" s="174">
        <f>I78+I79+I80+I81+I82</f>
        <v>0</v>
      </c>
      <c r="J77" s="205"/>
      <c r="K77" s="139"/>
      <c r="L77" s="667"/>
    </row>
    <row r="78" spans="1:12" s="3" customFormat="1" hidden="1" x14ac:dyDescent="0.2">
      <c r="A78" s="66">
        <v>68</v>
      </c>
      <c r="B78" s="32" t="s">
        <v>140</v>
      </c>
      <c r="C78" s="6"/>
      <c r="D78" s="307"/>
      <c r="E78" s="139"/>
      <c r="F78" s="139"/>
      <c r="G78" s="139"/>
      <c r="H78" s="139"/>
      <c r="I78" s="139"/>
      <c r="J78" s="146"/>
      <c r="K78" s="139"/>
      <c r="L78" s="667"/>
    </row>
    <row r="79" spans="1:12" s="3" customFormat="1" hidden="1" x14ac:dyDescent="0.2">
      <c r="A79" s="66">
        <v>69</v>
      </c>
      <c r="B79" s="32" t="s">
        <v>187</v>
      </c>
      <c r="C79" s="6"/>
      <c r="D79" s="307"/>
      <c r="E79" s="139"/>
      <c r="F79" s="139"/>
      <c r="G79" s="139"/>
      <c r="H79" s="139"/>
      <c r="I79" s="139"/>
      <c r="J79" s="146"/>
      <c r="K79" s="139"/>
      <c r="L79" s="667"/>
    </row>
    <row r="80" spans="1:12" s="3" customFormat="1" hidden="1" x14ac:dyDescent="0.2">
      <c r="A80" s="66">
        <v>70</v>
      </c>
      <c r="B80" s="32" t="s">
        <v>156</v>
      </c>
      <c r="C80" s="6"/>
      <c r="D80" s="307"/>
      <c r="E80" s="139"/>
      <c r="F80" s="139"/>
      <c r="G80" s="139"/>
      <c r="H80" s="139"/>
      <c r="I80" s="139"/>
      <c r="J80" s="146"/>
      <c r="K80" s="139"/>
      <c r="L80" s="667"/>
    </row>
    <row r="81" spans="1:12" s="3" customFormat="1" hidden="1" x14ac:dyDescent="0.2">
      <c r="A81" s="66">
        <v>71</v>
      </c>
      <c r="B81" s="32" t="s">
        <v>189</v>
      </c>
      <c r="C81" s="6"/>
      <c r="D81" s="307"/>
      <c r="E81" s="139"/>
      <c r="F81" s="139"/>
      <c r="G81" s="139"/>
      <c r="H81" s="139"/>
      <c r="I81" s="139"/>
      <c r="J81" s="153"/>
      <c r="K81" s="154"/>
      <c r="L81" s="669"/>
    </row>
    <row r="82" spans="1:12" s="3" customFormat="1" x14ac:dyDescent="0.2">
      <c r="A82" s="66">
        <v>72</v>
      </c>
      <c r="B82" s="32" t="s">
        <v>201</v>
      </c>
      <c r="C82" s="6"/>
      <c r="D82" s="307">
        <v>0</v>
      </c>
      <c r="E82" s="139">
        <f>F82+G82+H82+I82</f>
        <v>0</v>
      </c>
      <c r="F82" s="139">
        <v>0</v>
      </c>
      <c r="G82" s="139">
        <v>0</v>
      </c>
      <c r="H82" s="139">
        <v>0</v>
      </c>
      <c r="I82" s="139">
        <v>0</v>
      </c>
      <c r="J82" s="231"/>
      <c r="K82" s="232"/>
      <c r="L82" s="665"/>
    </row>
    <row r="83" spans="1:12" s="3" customFormat="1" hidden="1" x14ac:dyDescent="0.2">
      <c r="A83" s="66">
        <v>73</v>
      </c>
      <c r="B83" s="283" t="s">
        <v>236</v>
      </c>
      <c r="C83" s="6"/>
      <c r="D83" s="307"/>
      <c r="E83" s="139"/>
      <c r="F83" s="139"/>
      <c r="G83" s="139"/>
      <c r="H83" s="139"/>
      <c r="I83" s="139"/>
      <c r="J83" s="231"/>
      <c r="K83" s="232"/>
      <c r="L83" s="665"/>
    </row>
    <row r="84" spans="1:12" s="3" customFormat="1" hidden="1" x14ac:dyDescent="0.2">
      <c r="A84" s="66">
        <v>74</v>
      </c>
      <c r="B84" s="283" t="s">
        <v>239</v>
      </c>
      <c r="C84" s="6"/>
      <c r="D84" s="307"/>
      <c r="E84" s="139"/>
      <c r="F84" s="139"/>
      <c r="G84" s="139"/>
      <c r="H84" s="139"/>
      <c r="I84" s="139"/>
      <c r="J84" s="231"/>
      <c r="K84" s="232"/>
      <c r="L84" s="665"/>
    </row>
    <row r="85" spans="1:12" s="3" customFormat="1" hidden="1" x14ac:dyDescent="0.2">
      <c r="A85" s="66">
        <v>75</v>
      </c>
      <c r="B85" s="283" t="s">
        <v>240</v>
      </c>
      <c r="C85" s="6"/>
      <c r="D85" s="307"/>
      <c r="E85" s="139"/>
      <c r="F85" s="139"/>
      <c r="G85" s="139"/>
      <c r="H85" s="139"/>
      <c r="I85" s="139"/>
      <c r="J85" s="231"/>
      <c r="K85" s="232"/>
      <c r="L85" s="665"/>
    </row>
    <row r="86" spans="1:12" s="3" customFormat="1" hidden="1" x14ac:dyDescent="0.2">
      <c r="A86" s="66">
        <v>76</v>
      </c>
      <c r="B86" s="283" t="s">
        <v>281</v>
      </c>
      <c r="C86" s="6"/>
      <c r="D86" s="307"/>
      <c r="E86" s="139"/>
      <c r="F86" s="139"/>
      <c r="G86" s="139"/>
      <c r="H86" s="139"/>
      <c r="I86" s="139"/>
      <c r="J86" s="231"/>
      <c r="K86" s="232"/>
      <c r="L86" s="665"/>
    </row>
    <row r="87" spans="1:12" s="3" customFormat="1" ht="13.35" hidden="1" customHeight="1" x14ac:dyDescent="0.2">
      <c r="A87" s="66">
        <v>77</v>
      </c>
      <c r="B87" s="24" t="s">
        <v>84</v>
      </c>
      <c r="C87" s="8" t="s">
        <v>85</v>
      </c>
      <c r="D87" s="305"/>
      <c r="E87" s="138"/>
      <c r="F87" s="138"/>
      <c r="G87" s="138"/>
      <c r="H87" s="138"/>
      <c r="I87" s="138"/>
      <c r="J87" s="234"/>
      <c r="K87" s="235"/>
      <c r="L87" s="664"/>
    </row>
    <row r="88" spans="1:12" s="3" customFormat="1" ht="38.25" hidden="1" customHeight="1" x14ac:dyDescent="0.2">
      <c r="A88" s="66">
        <v>78</v>
      </c>
      <c r="B88" s="24" t="s">
        <v>136</v>
      </c>
      <c r="C88" s="86" t="s">
        <v>86</v>
      </c>
      <c r="D88" s="314"/>
      <c r="E88" s="138"/>
      <c r="F88" s="138"/>
      <c r="G88" s="138"/>
      <c r="H88" s="138"/>
      <c r="I88" s="138"/>
      <c r="J88" s="234"/>
      <c r="K88" s="235"/>
      <c r="L88" s="664"/>
    </row>
    <row r="89" spans="1:12" s="3" customFormat="1" ht="13.5" hidden="1" thickBot="1" x14ac:dyDescent="0.25">
      <c r="A89" s="66">
        <v>79</v>
      </c>
      <c r="B89" s="77" t="s">
        <v>87</v>
      </c>
      <c r="C89" s="68" t="s">
        <v>88</v>
      </c>
      <c r="D89" s="318"/>
      <c r="E89" s="140"/>
      <c r="F89" s="140"/>
      <c r="G89" s="140"/>
      <c r="H89" s="140"/>
      <c r="I89" s="140"/>
      <c r="J89" s="231"/>
      <c r="K89" s="232"/>
      <c r="L89" s="665"/>
    </row>
    <row r="90" spans="1:12" s="3" customFormat="1" hidden="1" x14ac:dyDescent="0.2">
      <c r="A90" s="66">
        <v>80</v>
      </c>
      <c r="B90" s="79" t="s">
        <v>89</v>
      </c>
      <c r="C90" s="78" t="s">
        <v>90</v>
      </c>
      <c r="D90" s="319"/>
      <c r="E90" s="141"/>
      <c r="F90" s="141"/>
      <c r="G90" s="141"/>
      <c r="H90" s="141"/>
      <c r="I90" s="141"/>
      <c r="J90" s="234"/>
      <c r="K90" s="235"/>
      <c r="L90" s="664"/>
    </row>
    <row r="91" spans="1:12" s="3" customFormat="1" x14ac:dyDescent="0.2">
      <c r="A91" s="66">
        <v>81</v>
      </c>
      <c r="B91" s="30" t="s">
        <v>91</v>
      </c>
      <c r="C91" s="8" t="s">
        <v>92</v>
      </c>
      <c r="D91" s="305">
        <f t="shared" ref="D91:I91" si="2">D92</f>
        <v>0</v>
      </c>
      <c r="E91" s="138">
        <f t="shared" si="2"/>
        <v>32558</v>
      </c>
      <c r="F91" s="138">
        <f t="shared" si="2"/>
        <v>9925</v>
      </c>
      <c r="G91" s="138">
        <f t="shared" si="2"/>
        <v>10323</v>
      </c>
      <c r="H91" s="138">
        <f t="shared" si="2"/>
        <v>10337</v>
      </c>
      <c r="I91" s="138">
        <f t="shared" si="2"/>
        <v>1973</v>
      </c>
      <c r="J91" s="234">
        <v>32569</v>
      </c>
      <c r="K91" s="235">
        <v>32569</v>
      </c>
      <c r="L91" s="664">
        <v>32569</v>
      </c>
    </row>
    <row r="92" spans="1:12" s="3" customFormat="1" x14ac:dyDescent="0.2">
      <c r="A92" s="66">
        <v>82</v>
      </c>
      <c r="B92" s="37" t="s">
        <v>93</v>
      </c>
      <c r="C92" s="8" t="s">
        <v>94</v>
      </c>
      <c r="D92" s="305">
        <f t="shared" ref="D92:I92" si="3">D93+D105</f>
        <v>0</v>
      </c>
      <c r="E92" s="138">
        <f t="shared" si="3"/>
        <v>32558</v>
      </c>
      <c r="F92" s="138">
        <f t="shared" si="3"/>
        <v>9925</v>
      </c>
      <c r="G92" s="138">
        <f t="shared" si="3"/>
        <v>10323</v>
      </c>
      <c r="H92" s="138">
        <f t="shared" si="3"/>
        <v>10337</v>
      </c>
      <c r="I92" s="138">
        <f t="shared" si="3"/>
        <v>1973</v>
      </c>
      <c r="J92" s="234"/>
      <c r="K92" s="235"/>
      <c r="L92" s="664"/>
    </row>
    <row r="93" spans="1:12" s="3" customFormat="1" x14ac:dyDescent="0.2">
      <c r="A93" s="66">
        <v>83</v>
      </c>
      <c r="B93" s="37" t="s">
        <v>95</v>
      </c>
      <c r="C93" s="8" t="s">
        <v>96</v>
      </c>
      <c r="D93" s="305">
        <f>D94+D95</f>
        <v>0</v>
      </c>
      <c r="E93" s="138">
        <f>E94+E95+E96+E97+E99+E100</f>
        <v>31416</v>
      </c>
      <c r="F93" s="138">
        <f>F94+F95+F96+F97+F99+F100</f>
        <v>9645</v>
      </c>
      <c r="G93" s="138">
        <f>G94+G95+G96+G97+G99+G100</f>
        <v>10038</v>
      </c>
      <c r="H93" s="138">
        <f>H94+H95+H96+H97+H99+H100</f>
        <v>10050</v>
      </c>
      <c r="I93" s="138">
        <f>I94+I95+I96+I97+I99+I100</f>
        <v>1683</v>
      </c>
      <c r="J93" s="234"/>
      <c r="K93" s="235"/>
      <c r="L93" s="664"/>
    </row>
    <row r="94" spans="1:12" s="3" customFormat="1" x14ac:dyDescent="0.2">
      <c r="A94" s="66">
        <v>84</v>
      </c>
      <c r="B94" s="38" t="s">
        <v>296</v>
      </c>
      <c r="C94" s="6"/>
      <c r="D94" s="307">
        <v>0</v>
      </c>
      <c r="E94" s="139">
        <f>F94+G94+H94+I94</f>
        <v>30978</v>
      </c>
      <c r="F94" s="139">
        <v>9463</v>
      </c>
      <c r="G94" s="139">
        <v>9782</v>
      </c>
      <c r="H94" s="139">
        <f>10050</f>
        <v>10050</v>
      </c>
      <c r="I94" s="139">
        <v>1683</v>
      </c>
      <c r="J94" s="234"/>
      <c r="K94" s="235"/>
      <c r="L94" s="664"/>
    </row>
    <row r="95" spans="1:12" s="3" customFormat="1" x14ac:dyDescent="0.2">
      <c r="A95" s="66">
        <v>85</v>
      </c>
      <c r="B95" s="38" t="s">
        <v>297</v>
      </c>
      <c r="C95" s="6"/>
      <c r="D95" s="307">
        <v>0</v>
      </c>
      <c r="E95" s="139">
        <f>F95+G95+H95+I95</f>
        <v>438</v>
      </c>
      <c r="F95" s="139">
        <v>182</v>
      </c>
      <c r="G95" s="139">
        <v>256</v>
      </c>
      <c r="H95" s="139">
        <v>0</v>
      </c>
      <c r="I95" s="139">
        <v>0</v>
      </c>
      <c r="J95" s="234"/>
      <c r="K95" s="235"/>
      <c r="L95" s="664"/>
    </row>
    <row r="96" spans="1:12" s="3" customFormat="1" hidden="1" x14ac:dyDescent="0.2">
      <c r="A96" s="66">
        <v>86</v>
      </c>
      <c r="B96" s="38" t="s">
        <v>98</v>
      </c>
      <c r="C96" s="6"/>
      <c r="D96" s="307"/>
      <c r="E96" s="138"/>
      <c r="F96" s="138"/>
      <c r="G96" s="138"/>
      <c r="H96" s="138"/>
      <c r="I96" s="138"/>
      <c r="J96" s="234"/>
      <c r="K96" s="235"/>
      <c r="L96" s="664"/>
    </row>
    <row r="97" spans="1:12" s="3" customFormat="1" hidden="1" x14ac:dyDescent="0.2">
      <c r="A97" s="66">
        <v>87</v>
      </c>
      <c r="B97" s="93" t="s">
        <v>100</v>
      </c>
      <c r="C97" s="6"/>
      <c r="D97" s="307"/>
      <c r="E97" s="138"/>
      <c r="F97" s="138"/>
      <c r="G97" s="138"/>
      <c r="H97" s="138"/>
      <c r="I97" s="138"/>
      <c r="J97" s="234"/>
      <c r="K97" s="235"/>
      <c r="L97" s="664"/>
    </row>
    <row r="98" spans="1:12" s="3" customFormat="1" hidden="1" x14ac:dyDescent="0.2">
      <c r="A98" s="66">
        <v>88</v>
      </c>
      <c r="B98" s="202" t="s">
        <v>200</v>
      </c>
      <c r="C98" s="6"/>
      <c r="D98" s="307"/>
      <c r="E98" s="138"/>
      <c r="F98" s="138"/>
      <c r="G98" s="138"/>
      <c r="H98" s="138"/>
      <c r="I98" s="138"/>
      <c r="J98" s="234"/>
      <c r="K98" s="235"/>
      <c r="L98" s="664"/>
    </row>
    <row r="99" spans="1:12" s="3" customFormat="1" hidden="1" x14ac:dyDescent="0.2">
      <c r="A99" s="66">
        <v>89</v>
      </c>
      <c r="B99" s="94" t="s">
        <v>99</v>
      </c>
      <c r="C99" s="6"/>
      <c r="D99" s="307"/>
      <c r="E99" s="138"/>
      <c r="F99" s="138"/>
      <c r="G99" s="138"/>
      <c r="H99" s="138"/>
      <c r="I99" s="138"/>
      <c r="J99" s="234"/>
      <c r="K99" s="235"/>
      <c r="L99" s="664"/>
    </row>
    <row r="100" spans="1:12" s="3" customFormat="1" hidden="1" x14ac:dyDescent="0.2">
      <c r="A100" s="66">
        <v>90</v>
      </c>
      <c r="B100" s="95" t="s">
        <v>237</v>
      </c>
      <c r="C100" s="6"/>
      <c r="D100" s="307"/>
      <c r="E100" s="138"/>
      <c r="F100" s="138"/>
      <c r="G100" s="138"/>
      <c r="H100" s="138"/>
      <c r="I100" s="138"/>
      <c r="J100" s="234"/>
      <c r="K100" s="235"/>
      <c r="L100" s="664"/>
    </row>
    <row r="101" spans="1:12" s="3" customFormat="1" hidden="1" x14ac:dyDescent="0.2">
      <c r="A101" s="66">
        <v>91</v>
      </c>
      <c r="B101" s="95" t="s">
        <v>238</v>
      </c>
      <c r="C101" s="6"/>
      <c r="D101" s="307"/>
      <c r="E101" s="138"/>
      <c r="F101" s="138"/>
      <c r="G101" s="138"/>
      <c r="H101" s="138"/>
      <c r="I101" s="138"/>
      <c r="J101" s="234"/>
      <c r="K101" s="235"/>
      <c r="L101" s="664"/>
    </row>
    <row r="102" spans="1:12" s="3" customFormat="1" hidden="1" x14ac:dyDescent="0.2">
      <c r="A102" s="66">
        <v>92</v>
      </c>
      <c r="B102" s="3" t="s">
        <v>269</v>
      </c>
      <c r="C102" s="6"/>
      <c r="D102" s="307"/>
      <c r="E102" s="138"/>
      <c r="F102" s="138"/>
      <c r="G102" s="138"/>
      <c r="H102" s="138"/>
      <c r="I102" s="138"/>
      <c r="J102" s="234"/>
      <c r="K102" s="235"/>
      <c r="L102" s="664"/>
    </row>
    <row r="103" spans="1:12" s="3" customFormat="1" hidden="1" x14ac:dyDescent="0.2">
      <c r="A103" s="66">
        <v>93</v>
      </c>
      <c r="B103" s="95" t="s">
        <v>267</v>
      </c>
      <c r="C103" s="6"/>
      <c r="D103" s="307"/>
      <c r="E103" s="138"/>
      <c r="F103" s="138"/>
      <c r="G103" s="138"/>
      <c r="H103" s="138"/>
      <c r="I103" s="138"/>
      <c r="J103" s="234"/>
      <c r="K103" s="235"/>
      <c r="L103" s="664"/>
    </row>
    <row r="104" spans="1:12" s="3" customFormat="1" hidden="1" x14ac:dyDescent="0.2">
      <c r="A104" s="66">
        <v>94</v>
      </c>
      <c r="B104" s="95" t="s">
        <v>268</v>
      </c>
      <c r="C104" s="6"/>
      <c r="D104" s="307"/>
      <c r="E104" s="138"/>
      <c r="F104" s="138"/>
      <c r="G104" s="138"/>
      <c r="H104" s="138"/>
      <c r="I104" s="138"/>
      <c r="J104" s="234"/>
      <c r="K104" s="235"/>
      <c r="L104" s="664"/>
    </row>
    <row r="105" spans="1:12" s="3" customFormat="1" x14ac:dyDescent="0.2">
      <c r="A105" s="66">
        <v>95</v>
      </c>
      <c r="B105" s="96" t="s">
        <v>103</v>
      </c>
      <c r="C105" s="8" t="s">
        <v>104</v>
      </c>
      <c r="D105" s="305">
        <f>D106</f>
        <v>0</v>
      </c>
      <c r="E105" s="138">
        <f>E106+E107+E108+E109</f>
        <v>1142</v>
      </c>
      <c r="F105" s="138">
        <f>F106+F107+F108+F109</f>
        <v>280</v>
      </c>
      <c r="G105" s="138">
        <f>G106+G107+G108+G109</f>
        <v>285</v>
      </c>
      <c r="H105" s="138">
        <f>H106+H107+H108+H109</f>
        <v>287</v>
      </c>
      <c r="I105" s="138">
        <f>I106+I107+I108+I109</f>
        <v>290</v>
      </c>
      <c r="J105" s="234"/>
      <c r="K105" s="235"/>
      <c r="L105" s="664"/>
    </row>
    <row r="106" spans="1:12" s="3" customFormat="1" ht="13.5" thickBot="1" x14ac:dyDescent="0.25">
      <c r="A106" s="66">
        <v>96</v>
      </c>
      <c r="B106" s="192" t="s">
        <v>105</v>
      </c>
      <c r="C106" s="68"/>
      <c r="D106" s="310">
        <v>0</v>
      </c>
      <c r="E106" s="183">
        <f>F106+G106+H106+I106</f>
        <v>1142</v>
      </c>
      <c r="F106" s="183">
        <v>280</v>
      </c>
      <c r="G106" s="183">
        <v>285</v>
      </c>
      <c r="H106" s="183">
        <v>287</v>
      </c>
      <c r="I106" s="183">
        <v>290</v>
      </c>
      <c r="J106" s="237"/>
      <c r="K106" s="238"/>
      <c r="L106" s="671"/>
    </row>
    <row r="107" spans="1:12" s="3" customFormat="1" hidden="1" x14ac:dyDescent="0.2">
      <c r="A107" s="66">
        <v>97</v>
      </c>
      <c r="B107" s="62" t="s">
        <v>106</v>
      </c>
      <c r="C107" s="63"/>
      <c r="D107" s="254"/>
      <c r="E107" s="179"/>
      <c r="F107" s="179"/>
      <c r="G107" s="179"/>
      <c r="H107" s="179"/>
      <c r="I107" s="179"/>
      <c r="J107" s="191"/>
      <c r="K107" s="180">
        <f t="shared" ref="K107:K137" si="4">J107*102.4/100</f>
        <v>0</v>
      </c>
      <c r="L107" s="182"/>
    </row>
    <row r="108" spans="1:12" s="3" customFormat="1" hidden="1" x14ac:dyDescent="0.2">
      <c r="A108" s="66">
        <v>98</v>
      </c>
      <c r="B108" s="38" t="s">
        <v>141</v>
      </c>
      <c r="C108" s="6"/>
      <c r="D108" s="242"/>
      <c r="E108" s="46"/>
      <c r="F108" s="46"/>
      <c r="G108" s="46"/>
      <c r="H108" s="46"/>
      <c r="I108" s="46"/>
      <c r="J108" s="106"/>
      <c r="K108" s="138">
        <f t="shared" si="4"/>
        <v>0</v>
      </c>
      <c r="L108" s="99"/>
    </row>
    <row r="109" spans="1:12" s="3" customFormat="1" hidden="1" x14ac:dyDescent="0.2">
      <c r="A109" s="66">
        <v>99</v>
      </c>
      <c r="B109" s="38" t="s">
        <v>197</v>
      </c>
      <c r="C109" s="6"/>
      <c r="D109" s="242"/>
      <c r="E109" s="46"/>
      <c r="F109" s="46"/>
      <c r="G109" s="46"/>
      <c r="H109" s="46"/>
      <c r="I109" s="46"/>
      <c r="J109" s="98"/>
      <c r="K109" s="138">
        <f t="shared" si="4"/>
        <v>0</v>
      </c>
      <c r="L109" s="99"/>
    </row>
    <row r="110" spans="1:12" s="3" customFormat="1" ht="25.5" hidden="1" x14ac:dyDescent="0.2">
      <c r="A110" s="66">
        <v>100</v>
      </c>
      <c r="B110" s="25" t="s">
        <v>107</v>
      </c>
      <c r="C110" s="86" t="s">
        <v>108</v>
      </c>
      <c r="D110" s="248"/>
      <c r="E110" s="46">
        <f>E115</f>
        <v>0</v>
      </c>
      <c r="F110" s="46">
        <f>F115</f>
        <v>0</v>
      </c>
      <c r="G110" s="46">
        <f>G115</f>
        <v>0</v>
      </c>
      <c r="H110" s="46">
        <f>H115</f>
        <v>0</v>
      </c>
      <c r="I110" s="46">
        <f>I115</f>
        <v>0</v>
      </c>
      <c r="J110" s="98"/>
      <c r="K110" s="138">
        <f t="shared" si="4"/>
        <v>0</v>
      </c>
      <c r="L110" s="99"/>
    </row>
    <row r="111" spans="1:12" s="3" customFormat="1" hidden="1" x14ac:dyDescent="0.2">
      <c r="A111" s="66">
        <v>101</v>
      </c>
      <c r="B111" s="3" t="s">
        <v>264</v>
      </c>
      <c r="C111" s="8" t="s">
        <v>110</v>
      </c>
      <c r="D111" s="244"/>
      <c r="E111" s="46"/>
      <c r="F111" s="46"/>
      <c r="G111" s="46"/>
      <c r="H111" s="46"/>
      <c r="I111" s="46"/>
      <c r="J111" s="106"/>
      <c r="K111" s="138">
        <f t="shared" si="4"/>
        <v>0</v>
      </c>
      <c r="L111" s="99"/>
    </row>
    <row r="112" spans="1:12" s="3" customFormat="1" hidden="1" x14ac:dyDescent="0.2">
      <c r="A112" s="66">
        <v>102</v>
      </c>
      <c r="B112" s="26" t="s">
        <v>270</v>
      </c>
      <c r="C112" s="8"/>
      <c r="D112" s="244"/>
      <c r="E112" s="46"/>
      <c r="F112" s="46"/>
      <c r="G112" s="46"/>
      <c r="H112" s="46"/>
      <c r="I112" s="46"/>
      <c r="J112" s="106"/>
      <c r="K112" s="138"/>
      <c r="L112" s="99"/>
    </row>
    <row r="113" spans="1:12" s="3" customFormat="1" hidden="1" x14ac:dyDescent="0.2">
      <c r="A113" s="66">
        <v>103</v>
      </c>
      <c r="B113" s="26" t="s">
        <v>271</v>
      </c>
      <c r="C113" s="8"/>
      <c r="D113" s="244"/>
      <c r="E113" s="46"/>
      <c r="F113" s="46"/>
      <c r="G113" s="46"/>
      <c r="H113" s="46"/>
      <c r="I113" s="46"/>
      <c r="J113" s="106"/>
      <c r="K113" s="138"/>
      <c r="L113" s="99"/>
    </row>
    <row r="114" spans="1:12" s="3" customFormat="1" hidden="1" x14ac:dyDescent="0.2">
      <c r="A114" s="66">
        <v>104</v>
      </c>
      <c r="B114" s="26" t="s">
        <v>172</v>
      </c>
      <c r="C114" s="8" t="s">
        <v>173</v>
      </c>
      <c r="D114" s="244"/>
      <c r="E114" s="46"/>
      <c r="F114" s="46"/>
      <c r="G114" s="46"/>
      <c r="H114" s="46"/>
      <c r="I114" s="46"/>
      <c r="J114" s="106"/>
      <c r="K114" s="138">
        <f t="shared" si="4"/>
        <v>0</v>
      </c>
      <c r="L114" s="99"/>
    </row>
    <row r="115" spans="1:12" s="3" customFormat="1" ht="25.5" hidden="1" x14ac:dyDescent="0.2">
      <c r="A115" s="66">
        <v>105</v>
      </c>
      <c r="B115" s="23" t="s">
        <v>215</v>
      </c>
      <c r="C115" s="274" t="s">
        <v>214</v>
      </c>
      <c r="D115" s="244"/>
      <c r="E115" s="46">
        <f>F115+G115+H115+I115</f>
        <v>0</v>
      </c>
      <c r="F115" s="46"/>
      <c r="G115" s="46"/>
      <c r="H115" s="46"/>
      <c r="I115" s="46"/>
      <c r="J115" s="98"/>
      <c r="K115" s="138"/>
      <c r="L115" s="99"/>
    </row>
    <row r="116" spans="1:12" s="14" customFormat="1" hidden="1" x14ac:dyDescent="0.2">
      <c r="A116" s="66">
        <v>106</v>
      </c>
      <c r="B116" s="44" t="s">
        <v>111</v>
      </c>
      <c r="C116" s="41"/>
      <c r="D116" s="250"/>
      <c r="E116" s="46">
        <f>E130+E126</f>
        <v>0</v>
      </c>
      <c r="F116" s="46">
        <f>F130+F126</f>
        <v>0</v>
      </c>
      <c r="G116" s="46">
        <f>G130+G126</f>
        <v>0</v>
      </c>
      <c r="H116" s="46">
        <f>H130+H126</f>
        <v>0</v>
      </c>
      <c r="I116" s="46">
        <f>I130+I126</f>
        <v>0</v>
      </c>
      <c r="J116" s="98"/>
      <c r="K116" s="138">
        <f t="shared" si="4"/>
        <v>0</v>
      </c>
      <c r="L116" s="99"/>
    </row>
    <row r="117" spans="1:12" s="3" customFormat="1" ht="25.5" hidden="1" x14ac:dyDescent="0.2">
      <c r="A117" s="66">
        <v>107</v>
      </c>
      <c r="B117" s="25" t="s">
        <v>112</v>
      </c>
      <c r="C117" s="43" t="s">
        <v>137</v>
      </c>
      <c r="D117" s="251"/>
      <c r="E117" s="46"/>
      <c r="F117" s="46"/>
      <c r="G117" s="46"/>
      <c r="H117" s="46"/>
      <c r="I117" s="46"/>
      <c r="J117" s="106"/>
      <c r="K117" s="138">
        <f t="shared" si="4"/>
        <v>0</v>
      </c>
      <c r="L117" s="99"/>
    </row>
    <row r="118" spans="1:12" s="3" customFormat="1" hidden="1" x14ac:dyDescent="0.2">
      <c r="A118" s="66">
        <v>108</v>
      </c>
      <c r="B118" s="30" t="s">
        <v>113</v>
      </c>
      <c r="C118" s="8" t="s">
        <v>114</v>
      </c>
      <c r="D118" s="244"/>
      <c r="E118" s="46"/>
      <c r="F118" s="46"/>
      <c r="G118" s="46"/>
      <c r="H118" s="46"/>
      <c r="I118" s="46"/>
      <c r="J118" s="106"/>
      <c r="K118" s="138">
        <f t="shared" si="4"/>
        <v>0</v>
      </c>
      <c r="L118" s="99"/>
    </row>
    <row r="119" spans="1:12" s="15" customFormat="1" hidden="1" x14ac:dyDescent="0.2">
      <c r="A119" s="66">
        <v>109</v>
      </c>
      <c r="B119" s="39" t="s">
        <v>115</v>
      </c>
      <c r="C119" s="6" t="s">
        <v>116</v>
      </c>
      <c r="D119" s="242"/>
      <c r="E119" s="46"/>
      <c r="F119" s="46"/>
      <c r="G119" s="46"/>
      <c r="H119" s="46"/>
      <c r="I119" s="46"/>
      <c r="J119" s="106"/>
      <c r="K119" s="138">
        <f t="shared" si="4"/>
        <v>0</v>
      </c>
      <c r="L119" s="99"/>
    </row>
    <row r="120" spans="1:12" s="15" customFormat="1" hidden="1" x14ac:dyDescent="0.2">
      <c r="A120" s="66">
        <v>110</v>
      </c>
      <c r="B120" s="39" t="s">
        <v>272</v>
      </c>
      <c r="C120" s="8" t="s">
        <v>273</v>
      </c>
      <c r="D120" s="242"/>
      <c r="E120" s="46"/>
      <c r="F120" s="46"/>
      <c r="G120" s="46"/>
      <c r="H120" s="46"/>
      <c r="I120" s="46"/>
      <c r="J120" s="98"/>
      <c r="K120" s="138"/>
      <c r="L120" s="99"/>
    </row>
    <row r="121" spans="1:12" s="15" customFormat="1" hidden="1" x14ac:dyDescent="0.2">
      <c r="A121" s="66">
        <v>111</v>
      </c>
      <c r="B121" s="39" t="s">
        <v>274</v>
      </c>
      <c r="C121" s="480" t="s">
        <v>275</v>
      </c>
      <c r="D121" s="242"/>
      <c r="E121" s="46"/>
      <c r="F121" s="46"/>
      <c r="G121" s="46"/>
      <c r="H121" s="46"/>
      <c r="I121" s="46"/>
      <c r="J121" s="98"/>
      <c r="K121" s="138"/>
      <c r="L121" s="99"/>
    </row>
    <row r="122" spans="1:12" s="15" customFormat="1" hidden="1" x14ac:dyDescent="0.2">
      <c r="A122" s="66">
        <v>112</v>
      </c>
      <c r="B122" s="39" t="s">
        <v>276</v>
      </c>
      <c r="C122" s="127" t="s">
        <v>277</v>
      </c>
      <c r="D122" s="242"/>
      <c r="E122" s="46"/>
      <c r="F122" s="46"/>
      <c r="G122" s="46"/>
      <c r="H122" s="46"/>
      <c r="I122" s="46"/>
      <c r="J122" s="98"/>
      <c r="K122" s="138"/>
      <c r="L122" s="99"/>
    </row>
    <row r="123" spans="1:12" s="15" customFormat="1" hidden="1" x14ac:dyDescent="0.2">
      <c r="A123" s="66">
        <v>113</v>
      </c>
      <c r="B123" s="39" t="s">
        <v>303</v>
      </c>
      <c r="C123" s="480" t="s">
        <v>304</v>
      </c>
      <c r="D123" s="242"/>
      <c r="E123" s="46"/>
      <c r="F123" s="46"/>
      <c r="G123" s="46"/>
      <c r="H123" s="46"/>
      <c r="I123" s="46"/>
      <c r="J123" s="98"/>
      <c r="K123" s="138"/>
      <c r="L123" s="99"/>
    </row>
    <row r="124" spans="1:12" s="15" customFormat="1" hidden="1" x14ac:dyDescent="0.2">
      <c r="A124" s="66">
        <v>114</v>
      </c>
      <c r="B124" s="39" t="s">
        <v>305</v>
      </c>
      <c r="C124" s="127" t="s">
        <v>300</v>
      </c>
      <c r="D124" s="242"/>
      <c r="E124" s="46"/>
      <c r="F124" s="46"/>
      <c r="G124" s="46"/>
      <c r="H124" s="46"/>
      <c r="I124" s="46"/>
      <c r="J124" s="98"/>
      <c r="K124" s="138"/>
      <c r="L124" s="99"/>
    </row>
    <row r="125" spans="1:12" s="15" customFormat="1" hidden="1" x14ac:dyDescent="0.2">
      <c r="A125" s="66">
        <v>115</v>
      </c>
      <c r="B125" s="39" t="s">
        <v>276</v>
      </c>
      <c r="C125" s="127" t="s">
        <v>299</v>
      </c>
      <c r="D125" s="242"/>
      <c r="E125" s="46"/>
      <c r="F125" s="46"/>
      <c r="G125" s="46"/>
      <c r="H125" s="46"/>
      <c r="I125" s="46"/>
      <c r="J125" s="98"/>
      <c r="K125" s="138"/>
      <c r="L125" s="99"/>
    </row>
    <row r="126" spans="1:12" s="15" customFormat="1" ht="26.45" hidden="1" customHeight="1" x14ac:dyDescent="0.2">
      <c r="A126" s="66">
        <v>116</v>
      </c>
      <c r="B126" s="879" t="s">
        <v>359</v>
      </c>
      <c r="C126" s="480" t="s">
        <v>361</v>
      </c>
      <c r="D126" s="242"/>
      <c r="E126" s="46">
        <f>E127+E128+E129</f>
        <v>0</v>
      </c>
      <c r="F126" s="46">
        <f>F127+F128+F129</f>
        <v>0</v>
      </c>
      <c r="G126" s="46">
        <f>G127+G128+G129</f>
        <v>0</v>
      </c>
      <c r="H126" s="46">
        <f>H127+H128+H129</f>
        <v>0</v>
      </c>
      <c r="I126" s="46">
        <f>I127+I128+I129</f>
        <v>0</v>
      </c>
      <c r="J126" s="98"/>
      <c r="K126" s="46"/>
      <c r="L126" s="99"/>
    </row>
    <row r="127" spans="1:12" s="15" customFormat="1" hidden="1" x14ac:dyDescent="0.2">
      <c r="A127" s="114">
        <v>117</v>
      </c>
      <c r="B127" s="878" t="s">
        <v>360</v>
      </c>
      <c r="C127" s="127" t="s">
        <v>364</v>
      </c>
      <c r="D127" s="242"/>
      <c r="E127" s="46">
        <f>F127+G127+H127+I127</f>
        <v>0</v>
      </c>
      <c r="F127" s="46"/>
      <c r="G127" s="46">
        <v>0</v>
      </c>
      <c r="H127" s="46"/>
      <c r="I127" s="46"/>
      <c r="J127" s="98"/>
      <c r="K127" s="46"/>
      <c r="L127" s="99"/>
    </row>
    <row r="128" spans="1:12" s="15" customFormat="1" hidden="1" x14ac:dyDescent="0.2">
      <c r="A128" s="66">
        <v>118</v>
      </c>
      <c r="B128" s="39" t="s">
        <v>362</v>
      </c>
      <c r="C128" s="127" t="s">
        <v>365</v>
      </c>
      <c r="D128" s="242"/>
      <c r="E128" s="46">
        <f>F128+G128+H128+I128</f>
        <v>0</v>
      </c>
      <c r="F128" s="46"/>
      <c r="G128" s="46">
        <v>0</v>
      </c>
      <c r="H128" s="46"/>
      <c r="I128" s="46"/>
      <c r="J128" s="98"/>
      <c r="K128" s="46"/>
      <c r="L128" s="99"/>
    </row>
    <row r="129" spans="1:14" s="15" customFormat="1" hidden="1" x14ac:dyDescent="0.2">
      <c r="A129" s="114">
        <v>119</v>
      </c>
      <c r="B129" s="878" t="s">
        <v>363</v>
      </c>
      <c r="C129" s="127" t="s">
        <v>366</v>
      </c>
      <c r="D129" s="242"/>
      <c r="E129" s="46">
        <f>F129+G129+H129+I129</f>
        <v>0</v>
      </c>
      <c r="F129" s="46"/>
      <c r="G129" s="46"/>
      <c r="H129" s="46"/>
      <c r="I129" s="46"/>
      <c r="J129" s="98"/>
      <c r="K129" s="46"/>
      <c r="L129" s="99"/>
    </row>
    <row r="130" spans="1:14" s="3" customFormat="1" hidden="1" x14ac:dyDescent="0.2">
      <c r="A130" s="66">
        <v>116</v>
      </c>
      <c r="B130" s="40" t="s">
        <v>117</v>
      </c>
      <c r="C130" s="8" t="s">
        <v>118</v>
      </c>
      <c r="D130" s="244"/>
      <c r="E130" s="46">
        <f t="shared" ref="E130:I131" si="5">E131</f>
        <v>0</v>
      </c>
      <c r="F130" s="46">
        <f t="shared" si="5"/>
        <v>0</v>
      </c>
      <c r="G130" s="46">
        <f t="shared" si="5"/>
        <v>0</v>
      </c>
      <c r="H130" s="46">
        <f t="shared" si="5"/>
        <v>0</v>
      </c>
      <c r="I130" s="46">
        <f t="shared" si="5"/>
        <v>0</v>
      </c>
      <c r="J130" s="98"/>
      <c r="K130" s="138">
        <f t="shared" si="4"/>
        <v>0</v>
      </c>
      <c r="L130" s="99"/>
    </row>
    <row r="131" spans="1:14" s="3" customFormat="1" hidden="1" x14ac:dyDescent="0.2">
      <c r="A131" s="66">
        <v>117</v>
      </c>
      <c r="B131" s="30" t="s">
        <v>368</v>
      </c>
      <c r="C131" s="4">
        <v>71</v>
      </c>
      <c r="D131" s="241"/>
      <c r="E131" s="46">
        <f t="shared" si="5"/>
        <v>0</v>
      </c>
      <c r="F131" s="46">
        <f t="shared" si="5"/>
        <v>0</v>
      </c>
      <c r="G131" s="46">
        <f t="shared" si="5"/>
        <v>0</v>
      </c>
      <c r="H131" s="46">
        <f t="shared" si="5"/>
        <v>0</v>
      </c>
      <c r="I131" s="46">
        <f t="shared" si="5"/>
        <v>0</v>
      </c>
      <c r="J131" s="98"/>
      <c r="K131" s="138">
        <f t="shared" si="4"/>
        <v>0</v>
      </c>
      <c r="L131" s="99"/>
    </row>
    <row r="132" spans="1:14" s="3" customFormat="1" hidden="1" x14ac:dyDescent="0.2">
      <c r="A132" s="66">
        <v>118</v>
      </c>
      <c r="B132" s="30" t="s">
        <v>120</v>
      </c>
      <c r="C132" s="4" t="s">
        <v>121</v>
      </c>
      <c r="D132" s="241"/>
      <c r="E132" s="46">
        <f>E133+E134+E136+E137</f>
        <v>0</v>
      </c>
      <c r="F132" s="46">
        <f>F133+F134+F136+F137</f>
        <v>0</v>
      </c>
      <c r="G132" s="46">
        <f>G133+G134+G136+G137</f>
        <v>0</v>
      </c>
      <c r="H132" s="46">
        <f>H133+H134+H136+H137</f>
        <v>0</v>
      </c>
      <c r="I132" s="46">
        <f>I133+I134+I136+I137</f>
        <v>0</v>
      </c>
      <c r="J132" s="98"/>
      <c r="K132" s="138">
        <f t="shared" si="4"/>
        <v>0</v>
      </c>
      <c r="L132" s="99"/>
    </row>
    <row r="133" spans="1:14" s="3" customFormat="1" hidden="1" x14ac:dyDescent="0.2">
      <c r="A133" s="66">
        <v>119</v>
      </c>
      <c r="B133" s="32" t="s">
        <v>122</v>
      </c>
      <c r="C133" s="9" t="s">
        <v>123</v>
      </c>
      <c r="D133" s="252"/>
      <c r="E133" s="46"/>
      <c r="F133" s="46"/>
      <c r="G133" s="46"/>
      <c r="H133" s="46"/>
      <c r="I133" s="46"/>
      <c r="J133" s="106"/>
      <c r="K133" s="138">
        <f t="shared" si="4"/>
        <v>0</v>
      </c>
      <c r="L133" s="99"/>
    </row>
    <row r="134" spans="1:14" s="3" customFormat="1" hidden="1" x14ac:dyDescent="0.2">
      <c r="A134" s="66">
        <v>120</v>
      </c>
      <c r="B134" s="34" t="s">
        <v>124</v>
      </c>
      <c r="C134" s="9" t="s">
        <v>125</v>
      </c>
      <c r="D134" s="252"/>
      <c r="E134" s="46"/>
      <c r="F134" s="46"/>
      <c r="G134" s="46"/>
      <c r="H134" s="46"/>
      <c r="I134" s="46"/>
      <c r="J134" s="106"/>
      <c r="K134" s="138">
        <f t="shared" si="4"/>
        <v>0</v>
      </c>
      <c r="L134" s="99"/>
    </row>
    <row r="135" spans="1:14" s="3" customFormat="1" hidden="1" x14ac:dyDescent="0.2">
      <c r="A135" s="66">
        <v>121</v>
      </c>
      <c r="B135" s="34" t="s">
        <v>223</v>
      </c>
      <c r="C135" s="301" t="s">
        <v>125</v>
      </c>
      <c r="D135" s="252"/>
      <c r="E135" s="46"/>
      <c r="F135" s="46"/>
      <c r="G135" s="46"/>
      <c r="H135" s="46"/>
      <c r="I135" s="46"/>
      <c r="J135" s="106"/>
      <c r="K135" s="138"/>
      <c r="L135" s="99"/>
    </row>
    <row r="136" spans="1:14" s="3" customFormat="1" hidden="1" x14ac:dyDescent="0.2">
      <c r="A136" s="66">
        <v>122</v>
      </c>
      <c r="B136" s="31" t="s">
        <v>126</v>
      </c>
      <c r="C136" s="9" t="s">
        <v>127</v>
      </c>
      <c r="D136" s="252"/>
      <c r="E136" s="46"/>
      <c r="F136" s="46"/>
      <c r="G136" s="46"/>
      <c r="H136" s="46"/>
      <c r="I136" s="46"/>
      <c r="J136" s="106"/>
      <c r="K136" s="138">
        <f t="shared" si="4"/>
        <v>0</v>
      </c>
      <c r="L136" s="99"/>
    </row>
    <row r="137" spans="1:14" s="3" customFormat="1" ht="13.5" hidden="1" thickBot="1" x14ac:dyDescent="0.25">
      <c r="A137" s="66">
        <v>123</v>
      </c>
      <c r="B137" s="80" t="s">
        <v>128</v>
      </c>
      <c r="C137" s="81" t="s">
        <v>129</v>
      </c>
      <c r="D137" s="81"/>
      <c r="E137" s="91"/>
      <c r="F137" s="91"/>
      <c r="G137" s="91"/>
      <c r="H137" s="91"/>
      <c r="I137" s="91"/>
      <c r="J137" s="107"/>
      <c r="K137" s="138">
        <f t="shared" si="4"/>
        <v>0</v>
      </c>
      <c r="L137" s="108"/>
    </row>
    <row r="138" spans="1:14" s="3" customFormat="1" x14ac:dyDescent="0.2">
      <c r="A138" s="216"/>
      <c r="B138" s="217"/>
      <c r="C138" s="218"/>
      <c r="D138" s="218"/>
      <c r="E138" s="219"/>
      <c r="F138" s="219"/>
      <c r="G138" s="219"/>
      <c r="H138" s="219"/>
      <c r="I138" s="219"/>
      <c r="J138" s="219"/>
      <c r="K138" s="219"/>
      <c r="L138" s="219"/>
    </row>
    <row r="139" spans="1:14" s="3" customFormat="1" x14ac:dyDescent="0.2">
      <c r="B139" s="11" t="s">
        <v>146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1:14" s="3" customFormat="1" ht="12.75" customHeight="1" x14ac:dyDescent="0.2">
      <c r="B140" s="11" t="s">
        <v>130</v>
      </c>
      <c r="C140" s="88" t="s">
        <v>161</v>
      </c>
      <c r="D140" s="88"/>
      <c r="F140" s="12" t="s">
        <v>131</v>
      </c>
      <c r="H140" s="228"/>
      <c r="I140" s="12" t="s">
        <v>290</v>
      </c>
      <c r="M140" s="18"/>
      <c r="N140" s="18"/>
    </row>
    <row r="141" spans="1:14" s="3" customFormat="1" ht="12.75" customHeight="1" x14ac:dyDescent="0.2">
      <c r="B141" s="16" t="s">
        <v>132</v>
      </c>
      <c r="C141" s="228" t="s">
        <v>145</v>
      </c>
      <c r="D141" s="228"/>
      <c r="E141" s="228"/>
      <c r="F141" s="12" t="s">
        <v>293</v>
      </c>
      <c r="H141" s="89"/>
      <c r="I141" s="1008" t="s">
        <v>292</v>
      </c>
      <c r="J141" s="1008"/>
      <c r="K141" s="1008"/>
      <c r="L141" s="1008"/>
      <c r="M141" s="89"/>
      <c r="N141" s="18"/>
    </row>
    <row r="142" spans="1:14" ht="12.75" customHeight="1" x14ac:dyDescent="0.2">
      <c r="I142" s="12" t="s">
        <v>291</v>
      </c>
      <c r="J142" s="3"/>
      <c r="K142" s="3"/>
      <c r="L142" s="3"/>
    </row>
  </sheetData>
  <sheetProtection selectLockedCells="1" selectUnlockedCells="1"/>
  <mergeCells count="11">
    <mergeCell ref="I141:L141"/>
    <mergeCell ref="B9:B10"/>
    <mergeCell ref="A9:A10"/>
    <mergeCell ref="E9:E10"/>
    <mergeCell ref="F9:I9"/>
    <mergeCell ref="J9:L9"/>
    <mergeCell ref="B5:L5"/>
    <mergeCell ref="B6:L6"/>
    <mergeCell ref="C9:C10"/>
    <mergeCell ref="A8:B8"/>
    <mergeCell ref="D9:D10"/>
  </mergeCells>
  <printOptions horizontalCentered="1"/>
  <pageMargins left="0.11811023622047245" right="0.19685039370078741" top="0.39370078740157483" bottom="0.19685039370078741" header="0.78740157480314965" footer="0"/>
  <pageSetup paperSize="9" scale="90" firstPageNumber="0" orientation="landscape" r:id="rId1"/>
  <headerFooter alignWithMargins="0"/>
  <colBreaks count="1" manualBreakCount="1">
    <brk id="12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workbookViewId="0">
      <selection activeCell="A8" sqref="A8"/>
    </sheetView>
  </sheetViews>
  <sheetFormatPr defaultRowHeight="12.75" x14ac:dyDescent="0.2"/>
  <cols>
    <col min="1" max="1" width="5.140625" customWidth="1"/>
    <col min="2" max="2" width="44" customWidth="1"/>
    <col min="3" max="3" width="9.42578125" customWidth="1"/>
    <col min="4" max="4" width="10.7109375" customWidth="1"/>
    <col min="5" max="5" width="0" hidden="1" customWidth="1"/>
  </cols>
  <sheetData>
    <row r="1" spans="1:14" x14ac:dyDescent="0.2">
      <c r="A1" s="783"/>
      <c r="B1" s="784" t="s">
        <v>154</v>
      </c>
      <c r="C1" s="784"/>
      <c r="D1" s="784"/>
      <c r="E1" s="784"/>
      <c r="F1" s="784"/>
      <c r="G1" s="784"/>
      <c r="H1" s="784"/>
      <c r="I1" s="784"/>
      <c r="J1" s="1067" t="s">
        <v>142</v>
      </c>
      <c r="K1" s="1067"/>
      <c r="L1" s="1067"/>
      <c r="M1" s="785"/>
      <c r="N1" s="785"/>
    </row>
    <row r="2" spans="1:14" x14ac:dyDescent="0.2">
      <c r="A2" s="783"/>
      <c r="B2" s="786" t="s">
        <v>340</v>
      </c>
      <c r="C2" s="784"/>
      <c r="D2" s="784"/>
      <c r="E2" s="784"/>
      <c r="F2" s="784"/>
      <c r="G2" s="784"/>
      <c r="H2" s="784"/>
      <c r="I2" s="784"/>
      <c r="J2" s="785" t="s">
        <v>143</v>
      </c>
      <c r="K2" s="785"/>
      <c r="L2" s="785"/>
      <c r="M2" s="785"/>
      <c r="N2" s="785"/>
    </row>
    <row r="3" spans="1:14" x14ac:dyDescent="0.2">
      <c r="A3" s="783"/>
      <c r="B3" s="784" t="s">
        <v>341</v>
      </c>
      <c r="C3" s="784"/>
      <c r="D3" s="784"/>
      <c r="E3" s="784"/>
      <c r="F3" s="784"/>
      <c r="G3" s="784"/>
      <c r="H3" s="784"/>
      <c r="I3" s="784"/>
      <c r="J3" s="785"/>
      <c r="K3" s="785"/>
      <c r="L3" s="785"/>
      <c r="M3" s="785"/>
      <c r="N3" s="785"/>
    </row>
    <row r="4" spans="1:14" x14ac:dyDescent="0.2">
      <c r="A4" s="783"/>
      <c r="B4" s="786"/>
      <c r="C4" s="784"/>
      <c r="D4" s="784"/>
      <c r="E4" s="784"/>
      <c r="F4" s="784"/>
      <c r="G4" s="784"/>
      <c r="H4" s="784"/>
      <c r="I4" s="784"/>
      <c r="J4" s="785"/>
      <c r="K4" s="785"/>
      <c r="L4" s="785"/>
      <c r="M4" s="785"/>
      <c r="N4" s="785"/>
    </row>
    <row r="5" spans="1:14" x14ac:dyDescent="0.2">
      <c r="A5" s="783"/>
      <c r="B5" s="1068" t="s">
        <v>294</v>
      </c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1010"/>
      <c r="N5" s="785"/>
    </row>
    <row r="6" spans="1:14" x14ac:dyDescent="0.2">
      <c r="A6" s="783"/>
      <c r="B6" s="1067" t="s">
        <v>342</v>
      </c>
      <c r="C6" s="1067"/>
      <c r="D6" s="1067"/>
      <c r="E6" s="1067"/>
      <c r="F6" s="1067"/>
      <c r="G6" s="1067"/>
      <c r="H6" s="1067"/>
      <c r="I6" s="1067"/>
      <c r="J6" s="1067"/>
      <c r="K6" s="1067"/>
      <c r="L6" s="1067"/>
      <c r="M6" s="1067"/>
      <c r="N6" s="787"/>
    </row>
    <row r="7" spans="1:14" ht="5.45" customHeight="1" x14ac:dyDescent="0.2">
      <c r="A7" s="783"/>
      <c r="B7" s="788"/>
      <c r="C7" s="19"/>
      <c r="D7" s="19"/>
      <c r="E7" s="19"/>
      <c r="F7" s="19"/>
      <c r="G7" s="19"/>
      <c r="H7" s="19"/>
      <c r="I7" s="19"/>
      <c r="J7" s="19"/>
      <c r="K7" s="19"/>
      <c r="L7" s="19"/>
      <c r="M7" s="1074" t="s">
        <v>0</v>
      </c>
      <c r="N7" s="789"/>
    </row>
    <row r="8" spans="1:14" ht="21.6" customHeight="1" thickBot="1" x14ac:dyDescent="0.25">
      <c r="A8" s="876" t="s">
        <v>357</v>
      </c>
      <c r="B8" s="876"/>
      <c r="C8" s="790"/>
      <c r="D8" s="790"/>
      <c r="E8" s="790"/>
      <c r="F8" s="790"/>
      <c r="G8" s="790"/>
      <c r="H8" s="790"/>
      <c r="I8" s="790"/>
      <c r="J8" s="783"/>
      <c r="K8" s="791"/>
      <c r="L8" s="791"/>
      <c r="M8" s="1075"/>
      <c r="N8" s="783"/>
    </row>
    <row r="9" spans="1:14" ht="13.5" thickBot="1" x14ac:dyDescent="0.25">
      <c r="A9" s="1069" t="s">
        <v>153</v>
      </c>
      <c r="B9" s="1030" t="s">
        <v>152</v>
      </c>
      <c r="C9" s="1030" t="s">
        <v>1</v>
      </c>
      <c r="D9" s="1071" t="s">
        <v>328</v>
      </c>
      <c r="E9" s="1017" t="s">
        <v>343</v>
      </c>
      <c r="F9" s="1003" t="s">
        <v>333</v>
      </c>
      <c r="G9" s="1021" t="s">
        <v>354</v>
      </c>
      <c r="H9" s="1022"/>
      <c r="I9" s="1022"/>
      <c r="J9" s="1022"/>
      <c r="K9" s="1076" t="s">
        <v>151</v>
      </c>
      <c r="L9" s="1077"/>
      <c r="M9" s="1078"/>
    </row>
    <row r="10" spans="1:14" ht="46.9" customHeight="1" thickBot="1" x14ac:dyDescent="0.25">
      <c r="A10" s="1070"/>
      <c r="B10" s="1048"/>
      <c r="C10" s="1048"/>
      <c r="D10" s="1072"/>
      <c r="E10" s="1073"/>
      <c r="F10" s="1004"/>
      <c r="G10" s="84" t="s">
        <v>147</v>
      </c>
      <c r="H10" s="84" t="s">
        <v>148</v>
      </c>
      <c r="I10" s="84" t="s">
        <v>149</v>
      </c>
      <c r="J10" s="109" t="s">
        <v>150</v>
      </c>
      <c r="K10" s="210">
        <v>2024</v>
      </c>
      <c r="L10" s="211">
        <v>2025</v>
      </c>
      <c r="M10" s="504">
        <v>2026</v>
      </c>
    </row>
    <row r="11" spans="1:14" ht="25.9" customHeight="1" x14ac:dyDescent="0.2">
      <c r="A11" s="797">
        <v>1</v>
      </c>
      <c r="B11" s="833" t="s">
        <v>2</v>
      </c>
      <c r="C11" s="834"/>
      <c r="D11" s="833" t="str">
        <f>D12</f>
        <v>0</v>
      </c>
      <c r="E11" s="833" t="str">
        <f>E12</f>
        <v>16</v>
      </c>
      <c r="F11" s="835">
        <f>G11+H11+I11+J11</f>
        <v>32</v>
      </c>
      <c r="G11" s="835">
        <f>G12+G85</f>
        <v>0</v>
      </c>
      <c r="H11" s="835">
        <f>H12+H85</f>
        <v>16</v>
      </c>
      <c r="I11" s="835">
        <f>I12+I85</f>
        <v>8</v>
      </c>
      <c r="J11" s="836">
        <f>J12+J85</f>
        <v>8</v>
      </c>
      <c r="K11" s="793">
        <f t="shared" ref="K11:M12" si="0">K12</f>
        <v>33.183999999999997</v>
      </c>
      <c r="L11" s="794">
        <f t="shared" si="0"/>
        <v>34.146335999999998</v>
      </c>
      <c r="M11" s="867">
        <f t="shared" si="0"/>
        <v>35.034140735999998</v>
      </c>
    </row>
    <row r="12" spans="1:14" ht="27.6" customHeight="1" x14ac:dyDescent="0.2">
      <c r="A12" s="74">
        <v>2</v>
      </c>
      <c r="B12" s="837" t="s">
        <v>3</v>
      </c>
      <c r="C12" s="837"/>
      <c r="D12" s="220" t="str">
        <f>D13</f>
        <v>0</v>
      </c>
      <c r="E12" s="220" t="str">
        <f>E13</f>
        <v>16</v>
      </c>
      <c r="F12" s="220">
        <f>G12+H12+I12+J12</f>
        <v>32</v>
      </c>
      <c r="G12" s="838">
        <f>G13</f>
        <v>0</v>
      </c>
      <c r="H12" s="838">
        <f>H13</f>
        <v>16</v>
      </c>
      <c r="I12" s="838">
        <f>I13</f>
        <v>8</v>
      </c>
      <c r="J12" s="839">
        <f>J13</f>
        <v>8</v>
      </c>
      <c r="K12" s="795">
        <f t="shared" si="0"/>
        <v>33.183999999999997</v>
      </c>
      <c r="L12" s="796">
        <f t="shared" si="0"/>
        <v>34.146335999999998</v>
      </c>
      <c r="M12" s="868">
        <f t="shared" si="0"/>
        <v>35.034140735999998</v>
      </c>
    </row>
    <row r="13" spans="1:14" x14ac:dyDescent="0.2">
      <c r="A13" s="797">
        <v>3</v>
      </c>
      <c r="B13" s="840" t="s">
        <v>4</v>
      </c>
      <c r="C13" s="841" t="s">
        <v>5</v>
      </c>
      <c r="D13" s="842" t="str">
        <f>D70</f>
        <v>0</v>
      </c>
      <c r="E13" s="842" t="str">
        <f>E70</f>
        <v>16</v>
      </c>
      <c r="F13" s="835">
        <f>G13+H13+I13+J13</f>
        <v>32</v>
      </c>
      <c r="G13" s="835">
        <f>G14+G24+G67+G83+G70</f>
        <v>0</v>
      </c>
      <c r="H13" s="835">
        <f>H14+H24+H67+H83+H70</f>
        <v>16</v>
      </c>
      <c r="I13" s="835">
        <f>I14+I24+I67+I83+I70</f>
        <v>8</v>
      </c>
      <c r="J13" s="836">
        <f>J14+J24+J67+J83+J70</f>
        <v>8</v>
      </c>
      <c r="K13" s="798">
        <f>K70</f>
        <v>33.183999999999997</v>
      </c>
      <c r="L13" s="799">
        <f>L70</f>
        <v>34.146335999999998</v>
      </c>
      <c r="M13" s="869">
        <f>M70</f>
        <v>35.034140735999998</v>
      </c>
    </row>
    <row r="14" spans="1:14" hidden="1" x14ac:dyDescent="0.2">
      <c r="A14" s="797">
        <v>4</v>
      </c>
      <c r="B14" s="843" t="s">
        <v>6</v>
      </c>
      <c r="C14" s="844" t="s">
        <v>7</v>
      </c>
      <c r="D14" s="845"/>
      <c r="E14" s="845"/>
      <c r="F14" s="835">
        <f>G14+H14+I14+J14</f>
        <v>0</v>
      </c>
      <c r="G14" s="846">
        <f>G15+G18</f>
        <v>0</v>
      </c>
      <c r="H14" s="846">
        <f>H15+H18</f>
        <v>0</v>
      </c>
      <c r="I14" s="846">
        <f>I15+I18</f>
        <v>0</v>
      </c>
      <c r="J14" s="847">
        <f>J15+J18</f>
        <v>0</v>
      </c>
      <c r="K14" s="801"/>
      <c r="L14" s="800"/>
      <c r="M14" s="822"/>
    </row>
    <row r="15" spans="1:14" hidden="1" x14ac:dyDescent="0.2">
      <c r="A15" s="797">
        <v>5</v>
      </c>
      <c r="B15" s="848" t="s">
        <v>8</v>
      </c>
      <c r="C15" s="844" t="s">
        <v>9</v>
      </c>
      <c r="D15" s="845"/>
      <c r="E15" s="845"/>
      <c r="F15" s="835">
        <f>G15+H15+I15+J15</f>
        <v>0</v>
      </c>
      <c r="G15" s="846">
        <f>G16</f>
        <v>0</v>
      </c>
      <c r="H15" s="846">
        <f>H16+H17</f>
        <v>0</v>
      </c>
      <c r="I15" s="846">
        <f>I16+I17</f>
        <v>0</v>
      </c>
      <c r="J15" s="847">
        <f>J16+J17</f>
        <v>0</v>
      </c>
      <c r="K15" s="801"/>
      <c r="L15" s="800"/>
      <c r="M15" s="822"/>
    </row>
    <row r="16" spans="1:14" hidden="1" x14ac:dyDescent="0.2">
      <c r="A16" s="797">
        <v>6</v>
      </c>
      <c r="B16" s="849" t="s">
        <v>10</v>
      </c>
      <c r="C16" s="850" t="s">
        <v>11</v>
      </c>
      <c r="D16" s="851"/>
      <c r="E16" s="851"/>
      <c r="F16" s="852"/>
      <c r="G16" s="853"/>
      <c r="H16" s="853"/>
      <c r="I16" s="853"/>
      <c r="J16" s="854"/>
      <c r="K16" s="806"/>
      <c r="L16" s="804"/>
      <c r="M16" s="821"/>
    </row>
    <row r="17" spans="1:13" hidden="1" x14ac:dyDescent="0.2">
      <c r="A17" s="797">
        <v>7</v>
      </c>
      <c r="B17" s="849" t="s">
        <v>12</v>
      </c>
      <c r="C17" s="850" t="s">
        <v>13</v>
      </c>
      <c r="D17" s="851"/>
      <c r="E17" s="851"/>
      <c r="F17" s="852"/>
      <c r="G17" s="853"/>
      <c r="H17" s="853"/>
      <c r="I17" s="853"/>
      <c r="J17" s="854"/>
      <c r="K17" s="806"/>
      <c r="L17" s="804"/>
      <c r="M17" s="821"/>
    </row>
    <row r="18" spans="1:13" hidden="1" x14ac:dyDescent="0.2">
      <c r="A18" s="797">
        <v>8</v>
      </c>
      <c r="B18" s="848" t="s">
        <v>14</v>
      </c>
      <c r="C18" s="855" t="s">
        <v>15</v>
      </c>
      <c r="D18" s="842"/>
      <c r="E18" s="842"/>
      <c r="F18" s="835">
        <f>G18+H18+I18+J18</f>
        <v>0</v>
      </c>
      <c r="G18" s="846">
        <f>G19+G20+G21+G22+G23</f>
        <v>0</v>
      </c>
      <c r="H18" s="846">
        <f>H19+H20+H21+H22+H23</f>
        <v>0</v>
      </c>
      <c r="I18" s="846">
        <f>I19+I20+I21+I22+I23</f>
        <v>0</v>
      </c>
      <c r="J18" s="847">
        <f>J19+J20+J21+J22+J23</f>
        <v>0</v>
      </c>
      <c r="K18" s="801"/>
      <c r="L18" s="800"/>
      <c r="M18" s="822"/>
    </row>
    <row r="19" spans="1:13" hidden="1" x14ac:dyDescent="0.2">
      <c r="A19" s="797">
        <v>9</v>
      </c>
      <c r="B19" s="856" t="s">
        <v>16</v>
      </c>
      <c r="C19" s="850" t="s">
        <v>17</v>
      </c>
      <c r="D19" s="851"/>
      <c r="E19" s="851"/>
      <c r="F19" s="852"/>
      <c r="G19" s="853"/>
      <c r="H19" s="853"/>
      <c r="I19" s="853"/>
      <c r="J19" s="854"/>
      <c r="K19" s="806"/>
      <c r="L19" s="804"/>
      <c r="M19" s="821"/>
    </row>
    <row r="20" spans="1:13" hidden="1" x14ac:dyDescent="0.2">
      <c r="A20" s="797">
        <v>10</v>
      </c>
      <c r="B20" s="856" t="s">
        <v>18</v>
      </c>
      <c r="C20" s="850" t="s">
        <v>19</v>
      </c>
      <c r="D20" s="851"/>
      <c r="E20" s="851"/>
      <c r="F20" s="852"/>
      <c r="G20" s="853"/>
      <c r="H20" s="853"/>
      <c r="I20" s="853"/>
      <c r="J20" s="854"/>
      <c r="K20" s="806"/>
      <c r="L20" s="804"/>
      <c r="M20" s="821"/>
    </row>
    <row r="21" spans="1:13" hidden="1" x14ac:dyDescent="0.2">
      <c r="A21" s="797">
        <v>11</v>
      </c>
      <c r="B21" s="856" t="s">
        <v>20</v>
      </c>
      <c r="C21" s="850" t="s">
        <v>21</v>
      </c>
      <c r="D21" s="851"/>
      <c r="E21" s="851"/>
      <c r="F21" s="852"/>
      <c r="G21" s="853"/>
      <c r="H21" s="853"/>
      <c r="I21" s="853"/>
      <c r="J21" s="854"/>
      <c r="K21" s="806"/>
      <c r="L21" s="804"/>
      <c r="M21" s="821"/>
    </row>
    <row r="22" spans="1:13" ht="25.5" hidden="1" x14ac:dyDescent="0.2">
      <c r="A22" s="797">
        <v>12</v>
      </c>
      <c r="B22" s="857" t="s">
        <v>22</v>
      </c>
      <c r="C22" s="850" t="s">
        <v>23</v>
      </c>
      <c r="D22" s="851"/>
      <c r="E22" s="851"/>
      <c r="F22" s="852"/>
      <c r="G22" s="853"/>
      <c r="H22" s="853"/>
      <c r="I22" s="853"/>
      <c r="J22" s="854"/>
      <c r="K22" s="806"/>
      <c r="L22" s="804"/>
      <c r="M22" s="821"/>
    </row>
    <row r="23" spans="1:13" hidden="1" x14ac:dyDescent="0.2">
      <c r="A23" s="797">
        <v>13</v>
      </c>
      <c r="B23" s="856" t="s">
        <v>24</v>
      </c>
      <c r="C23" s="850" t="s">
        <v>25</v>
      </c>
      <c r="D23" s="851"/>
      <c r="E23" s="851"/>
      <c r="F23" s="852"/>
      <c r="G23" s="853"/>
      <c r="H23" s="853"/>
      <c r="I23" s="853"/>
      <c r="J23" s="854"/>
      <c r="K23" s="806"/>
      <c r="L23" s="804"/>
      <c r="M23" s="821"/>
    </row>
    <row r="24" spans="1:13" ht="38.25" hidden="1" x14ac:dyDescent="0.2">
      <c r="A24" s="797">
        <v>14</v>
      </c>
      <c r="B24" s="858" t="s">
        <v>135</v>
      </c>
      <c r="C24" s="858">
        <v>20</v>
      </c>
      <c r="D24" s="859"/>
      <c r="E24" s="859"/>
      <c r="F24" s="835">
        <f>G24+H24+I24+J24</f>
        <v>0</v>
      </c>
      <c r="G24" s="846">
        <f>G25+G42+G43+G45+G50+G54+G57+G58+G59+G61</f>
        <v>0</v>
      </c>
      <c r="H24" s="846">
        <f>H25+H42+H43+H45+H50+H54+H57+H58+H59+H61</f>
        <v>0</v>
      </c>
      <c r="I24" s="846">
        <f>I25+I42+I43+I45+I50+I54+I57+I58+I59+I61</f>
        <v>0</v>
      </c>
      <c r="J24" s="847">
        <f>J25+J42+J43+J45+J50+J54+J57+J58+J59+J61</f>
        <v>0</v>
      </c>
      <c r="K24" s="801"/>
      <c r="L24" s="800"/>
      <c r="M24" s="822"/>
    </row>
    <row r="25" spans="1:13" hidden="1" x14ac:dyDescent="0.2">
      <c r="A25" s="797">
        <v>15</v>
      </c>
      <c r="B25" s="843" t="s">
        <v>26</v>
      </c>
      <c r="C25" s="855" t="s">
        <v>27</v>
      </c>
      <c r="D25" s="842"/>
      <c r="E25" s="842"/>
      <c r="F25" s="835">
        <f>G25+H25+I25+J25</f>
        <v>0</v>
      </c>
      <c r="G25" s="846">
        <f>G26+G29+G30+G31+G32+G33+G34+G37+G38</f>
        <v>0</v>
      </c>
      <c r="H25" s="846">
        <f>H26+H29+H30+H31+H32+H33+H34+H37+H38</f>
        <v>0</v>
      </c>
      <c r="I25" s="846">
        <f>I26+I29+I30+I31+I32+I33+I34+I37+I38</f>
        <v>0</v>
      </c>
      <c r="J25" s="847">
        <f>J26+J29+J30+J31+J32+J33+J34+J37+J38</f>
        <v>0</v>
      </c>
      <c r="K25" s="801"/>
      <c r="L25" s="800"/>
      <c r="M25" s="822"/>
    </row>
    <row r="26" spans="1:13" hidden="1" x14ac:dyDescent="0.2">
      <c r="A26" s="797">
        <v>16</v>
      </c>
      <c r="B26" s="856" t="s">
        <v>28</v>
      </c>
      <c r="C26" s="850" t="s">
        <v>29</v>
      </c>
      <c r="D26" s="851"/>
      <c r="E26" s="851"/>
      <c r="F26" s="852"/>
      <c r="G26" s="853"/>
      <c r="H26" s="853"/>
      <c r="I26" s="853"/>
      <c r="J26" s="854"/>
      <c r="K26" s="806"/>
      <c r="L26" s="804"/>
      <c r="M26" s="821"/>
    </row>
    <row r="27" spans="1:13" hidden="1" x14ac:dyDescent="0.2">
      <c r="A27" s="797">
        <v>17</v>
      </c>
      <c r="B27" s="856" t="s">
        <v>344</v>
      </c>
      <c r="C27" s="850"/>
      <c r="D27" s="851"/>
      <c r="E27" s="851"/>
      <c r="F27" s="852"/>
      <c r="G27" s="853"/>
      <c r="H27" s="853"/>
      <c r="I27" s="853"/>
      <c r="J27" s="854"/>
      <c r="K27" s="806"/>
      <c r="L27" s="804"/>
      <c r="M27" s="821"/>
    </row>
    <row r="28" spans="1:13" hidden="1" x14ac:dyDescent="0.2">
      <c r="A28" s="797">
        <v>18</v>
      </c>
      <c r="B28" s="856" t="s">
        <v>345</v>
      </c>
      <c r="C28" s="850"/>
      <c r="D28" s="851"/>
      <c r="E28" s="851"/>
      <c r="F28" s="852"/>
      <c r="G28" s="853"/>
      <c r="H28" s="853"/>
      <c r="I28" s="853"/>
      <c r="J28" s="854"/>
      <c r="K28" s="806"/>
      <c r="L28" s="804"/>
      <c r="M28" s="821"/>
    </row>
    <row r="29" spans="1:13" hidden="1" x14ac:dyDescent="0.2">
      <c r="A29" s="797">
        <v>19</v>
      </c>
      <c r="B29" s="856" t="s">
        <v>30</v>
      </c>
      <c r="C29" s="850" t="s">
        <v>31</v>
      </c>
      <c r="D29" s="851"/>
      <c r="E29" s="851"/>
      <c r="F29" s="852"/>
      <c r="G29" s="853"/>
      <c r="H29" s="853"/>
      <c r="I29" s="853"/>
      <c r="J29" s="854"/>
      <c r="K29" s="806"/>
      <c r="L29" s="804"/>
      <c r="M29" s="821"/>
    </row>
    <row r="30" spans="1:13" hidden="1" x14ac:dyDescent="0.2">
      <c r="A30" s="797">
        <v>20</v>
      </c>
      <c r="B30" s="856" t="s">
        <v>32</v>
      </c>
      <c r="C30" s="850" t="s">
        <v>33</v>
      </c>
      <c r="D30" s="851"/>
      <c r="E30" s="851"/>
      <c r="F30" s="852"/>
      <c r="G30" s="853"/>
      <c r="H30" s="853"/>
      <c r="I30" s="853"/>
      <c r="J30" s="854"/>
      <c r="K30" s="806"/>
      <c r="L30" s="804"/>
      <c r="M30" s="821"/>
    </row>
    <row r="31" spans="1:13" hidden="1" x14ac:dyDescent="0.2">
      <c r="A31" s="797">
        <v>21</v>
      </c>
      <c r="B31" s="856" t="s">
        <v>34</v>
      </c>
      <c r="C31" s="850" t="s">
        <v>35</v>
      </c>
      <c r="D31" s="851"/>
      <c r="E31" s="851"/>
      <c r="F31" s="852"/>
      <c r="G31" s="853"/>
      <c r="H31" s="853"/>
      <c r="I31" s="853"/>
      <c r="J31" s="854"/>
      <c r="K31" s="806"/>
      <c r="L31" s="804"/>
      <c r="M31" s="821"/>
    </row>
    <row r="32" spans="1:13" hidden="1" x14ac:dyDescent="0.2">
      <c r="A32" s="797">
        <v>22</v>
      </c>
      <c r="B32" s="856" t="s">
        <v>36</v>
      </c>
      <c r="C32" s="850" t="s">
        <v>37</v>
      </c>
      <c r="D32" s="851"/>
      <c r="E32" s="851"/>
      <c r="F32" s="852"/>
      <c r="G32" s="853"/>
      <c r="H32" s="853"/>
      <c r="I32" s="853"/>
      <c r="J32" s="854"/>
      <c r="K32" s="806"/>
      <c r="L32" s="804"/>
      <c r="M32" s="821"/>
    </row>
    <row r="33" spans="1:13" hidden="1" x14ac:dyDescent="0.2">
      <c r="A33" s="797">
        <v>23</v>
      </c>
      <c r="B33" s="856" t="s">
        <v>38</v>
      </c>
      <c r="C33" s="850" t="s">
        <v>39</v>
      </c>
      <c r="D33" s="851"/>
      <c r="E33" s="851"/>
      <c r="F33" s="852"/>
      <c r="G33" s="853"/>
      <c r="H33" s="853"/>
      <c r="I33" s="853"/>
      <c r="J33" s="854"/>
      <c r="K33" s="806"/>
      <c r="L33" s="804"/>
      <c r="M33" s="821"/>
    </row>
    <row r="34" spans="1:13" hidden="1" x14ac:dyDescent="0.2">
      <c r="A34" s="797">
        <v>24</v>
      </c>
      <c r="B34" s="856" t="s">
        <v>40</v>
      </c>
      <c r="C34" s="850" t="s">
        <v>41</v>
      </c>
      <c r="D34" s="851"/>
      <c r="E34" s="851"/>
      <c r="F34" s="852"/>
      <c r="G34" s="853"/>
      <c r="H34" s="853"/>
      <c r="I34" s="853"/>
      <c r="J34" s="854"/>
      <c r="K34" s="806"/>
      <c r="L34" s="804"/>
      <c r="M34" s="821"/>
    </row>
    <row r="35" spans="1:13" hidden="1" x14ac:dyDescent="0.2">
      <c r="A35" s="797">
        <v>25</v>
      </c>
      <c r="B35" s="856" t="s">
        <v>346</v>
      </c>
      <c r="C35" s="850"/>
      <c r="D35" s="851"/>
      <c r="E35" s="851"/>
      <c r="F35" s="852"/>
      <c r="G35" s="853"/>
      <c r="H35" s="853"/>
      <c r="I35" s="853"/>
      <c r="J35" s="854"/>
      <c r="K35" s="806"/>
      <c r="L35" s="804"/>
      <c r="M35" s="821"/>
    </row>
    <row r="36" spans="1:13" hidden="1" x14ac:dyDescent="0.2">
      <c r="A36" s="797">
        <v>26</v>
      </c>
      <c r="B36" s="856" t="s">
        <v>40</v>
      </c>
      <c r="C36" s="850"/>
      <c r="D36" s="851"/>
      <c r="E36" s="851"/>
      <c r="F36" s="852"/>
      <c r="G36" s="853"/>
      <c r="H36" s="853"/>
      <c r="I36" s="853"/>
      <c r="J36" s="854"/>
      <c r="K36" s="806"/>
      <c r="L36" s="804"/>
      <c r="M36" s="821"/>
    </row>
    <row r="37" spans="1:13" hidden="1" x14ac:dyDescent="0.2">
      <c r="A37" s="797">
        <v>27</v>
      </c>
      <c r="B37" s="860" t="s">
        <v>42</v>
      </c>
      <c r="C37" s="850" t="s">
        <v>43</v>
      </c>
      <c r="D37" s="851"/>
      <c r="E37" s="851"/>
      <c r="F37" s="852"/>
      <c r="G37" s="853"/>
      <c r="H37" s="853"/>
      <c r="I37" s="853"/>
      <c r="J37" s="854"/>
      <c r="K37" s="806"/>
      <c r="L37" s="804"/>
      <c r="M37" s="821"/>
    </row>
    <row r="38" spans="1:13" hidden="1" x14ac:dyDescent="0.2">
      <c r="A38" s="797">
        <v>28</v>
      </c>
      <c r="B38" s="856" t="s">
        <v>44</v>
      </c>
      <c r="C38" s="850" t="s">
        <v>45</v>
      </c>
      <c r="D38" s="851"/>
      <c r="E38" s="851"/>
      <c r="F38" s="852"/>
      <c r="G38" s="853"/>
      <c r="H38" s="853"/>
      <c r="I38" s="853"/>
      <c r="J38" s="854"/>
      <c r="K38" s="806"/>
      <c r="L38" s="804"/>
      <c r="M38" s="821"/>
    </row>
    <row r="39" spans="1:13" hidden="1" x14ac:dyDescent="0.2">
      <c r="A39" s="797">
        <v>29</v>
      </c>
      <c r="B39" s="856" t="s">
        <v>157</v>
      </c>
      <c r="C39" s="850"/>
      <c r="D39" s="851"/>
      <c r="E39" s="851"/>
      <c r="F39" s="852"/>
      <c r="G39" s="853"/>
      <c r="H39" s="853"/>
      <c r="I39" s="853"/>
      <c r="J39" s="854"/>
      <c r="K39" s="806"/>
      <c r="L39" s="804"/>
      <c r="M39" s="821"/>
    </row>
    <row r="40" spans="1:13" hidden="1" x14ac:dyDescent="0.2">
      <c r="A40" s="797">
        <v>30</v>
      </c>
      <c r="B40" s="856" t="s">
        <v>158</v>
      </c>
      <c r="C40" s="850"/>
      <c r="D40" s="851"/>
      <c r="E40" s="851"/>
      <c r="F40" s="852"/>
      <c r="G40" s="853"/>
      <c r="H40" s="853"/>
      <c r="I40" s="853"/>
      <c r="J40" s="854"/>
      <c r="K40" s="806"/>
      <c r="L40" s="804"/>
      <c r="M40" s="821"/>
    </row>
    <row r="41" spans="1:13" hidden="1" x14ac:dyDescent="0.2">
      <c r="A41" s="797">
        <v>31</v>
      </c>
      <c r="B41" s="856" t="s">
        <v>347</v>
      </c>
      <c r="C41" s="850"/>
      <c r="D41" s="851"/>
      <c r="E41" s="851"/>
      <c r="F41" s="852"/>
      <c r="G41" s="853"/>
      <c r="H41" s="853"/>
      <c r="I41" s="853"/>
      <c r="J41" s="854"/>
      <c r="K41" s="806"/>
      <c r="L41" s="804"/>
      <c r="M41" s="821"/>
    </row>
    <row r="42" spans="1:13" hidden="1" x14ac:dyDescent="0.2">
      <c r="A42" s="797">
        <v>32</v>
      </c>
      <c r="B42" s="848" t="s">
        <v>46</v>
      </c>
      <c r="C42" s="841" t="s">
        <v>47</v>
      </c>
      <c r="D42" s="842"/>
      <c r="E42" s="842"/>
      <c r="F42" s="835"/>
      <c r="G42" s="846"/>
      <c r="H42" s="846"/>
      <c r="I42" s="846"/>
      <c r="J42" s="847"/>
      <c r="K42" s="801"/>
      <c r="L42" s="800"/>
      <c r="M42" s="822"/>
    </row>
    <row r="43" spans="1:13" hidden="1" x14ac:dyDescent="0.2">
      <c r="A43" s="797">
        <v>33</v>
      </c>
      <c r="B43" s="848" t="s">
        <v>48</v>
      </c>
      <c r="C43" s="841" t="s">
        <v>49</v>
      </c>
      <c r="D43" s="842"/>
      <c r="E43" s="842"/>
      <c r="F43" s="835">
        <f>G43+H43+I43+J43</f>
        <v>0</v>
      </c>
      <c r="G43" s="846">
        <f>G44</f>
        <v>0</v>
      </c>
      <c r="H43" s="846">
        <f>H44</f>
        <v>0</v>
      </c>
      <c r="I43" s="846">
        <f>I44</f>
        <v>0</v>
      </c>
      <c r="J43" s="847">
        <f>J44</f>
        <v>0</v>
      </c>
      <c r="K43" s="801"/>
      <c r="L43" s="800"/>
      <c r="M43" s="822"/>
    </row>
    <row r="44" spans="1:13" hidden="1" x14ac:dyDescent="0.2">
      <c r="A44" s="797">
        <v>34</v>
      </c>
      <c r="B44" s="860" t="s">
        <v>50</v>
      </c>
      <c r="C44" s="855" t="s">
        <v>51</v>
      </c>
      <c r="D44" s="842"/>
      <c r="E44" s="842"/>
      <c r="F44" s="835"/>
      <c r="G44" s="853"/>
      <c r="H44" s="853"/>
      <c r="I44" s="853"/>
      <c r="J44" s="854"/>
      <c r="K44" s="806"/>
      <c r="L44" s="804"/>
      <c r="M44" s="821"/>
    </row>
    <row r="45" spans="1:13" hidden="1" x14ac:dyDescent="0.2">
      <c r="A45" s="797">
        <v>35</v>
      </c>
      <c r="B45" s="848" t="s">
        <v>52</v>
      </c>
      <c r="C45" s="855" t="s">
        <v>53</v>
      </c>
      <c r="D45" s="842"/>
      <c r="E45" s="842"/>
      <c r="F45" s="835">
        <f>G45+H45+I45+J45</f>
        <v>0</v>
      </c>
      <c r="G45" s="846">
        <f>G46+G47+G48+G49</f>
        <v>0</v>
      </c>
      <c r="H45" s="846">
        <f>H46+H47+H48+H49</f>
        <v>0</v>
      </c>
      <c r="I45" s="846">
        <f>I46+I47+I48+I49</f>
        <v>0</v>
      </c>
      <c r="J45" s="847">
        <f>J46+J47+J48+J49</f>
        <v>0</v>
      </c>
      <c r="K45" s="801"/>
      <c r="L45" s="800"/>
      <c r="M45" s="822"/>
    </row>
    <row r="46" spans="1:13" hidden="1" x14ac:dyDescent="0.2">
      <c r="A46" s="797">
        <v>36</v>
      </c>
      <c r="B46" s="856" t="s">
        <v>54</v>
      </c>
      <c r="C46" s="850" t="s">
        <v>55</v>
      </c>
      <c r="D46" s="851"/>
      <c r="E46" s="851"/>
      <c r="F46" s="852"/>
      <c r="G46" s="853"/>
      <c r="H46" s="853"/>
      <c r="I46" s="853"/>
      <c r="J46" s="854"/>
      <c r="K46" s="806"/>
      <c r="L46" s="804"/>
      <c r="M46" s="821"/>
    </row>
    <row r="47" spans="1:13" hidden="1" x14ac:dyDescent="0.2">
      <c r="A47" s="797">
        <v>37</v>
      </c>
      <c r="B47" s="856" t="s">
        <v>56</v>
      </c>
      <c r="C47" s="850" t="s">
        <v>57</v>
      </c>
      <c r="D47" s="851"/>
      <c r="E47" s="851"/>
      <c r="F47" s="852"/>
      <c r="G47" s="853"/>
      <c r="H47" s="853"/>
      <c r="I47" s="853"/>
      <c r="J47" s="854"/>
      <c r="K47" s="806"/>
      <c r="L47" s="804"/>
      <c r="M47" s="821"/>
    </row>
    <row r="48" spans="1:13" hidden="1" x14ac:dyDescent="0.2">
      <c r="A48" s="797">
        <v>38</v>
      </c>
      <c r="B48" s="856" t="s">
        <v>348</v>
      </c>
      <c r="C48" s="850" t="s">
        <v>349</v>
      </c>
      <c r="D48" s="851"/>
      <c r="E48" s="851"/>
      <c r="F48" s="852"/>
      <c r="G48" s="853"/>
      <c r="H48" s="853"/>
      <c r="I48" s="853"/>
      <c r="J48" s="854"/>
      <c r="K48" s="806"/>
      <c r="L48" s="804"/>
      <c r="M48" s="821"/>
    </row>
    <row r="49" spans="1:13" hidden="1" x14ac:dyDescent="0.2">
      <c r="A49" s="797">
        <v>39</v>
      </c>
      <c r="B49" s="856" t="s">
        <v>58</v>
      </c>
      <c r="C49" s="850" t="s">
        <v>59</v>
      </c>
      <c r="D49" s="851"/>
      <c r="E49" s="851"/>
      <c r="F49" s="852"/>
      <c r="G49" s="853"/>
      <c r="H49" s="853"/>
      <c r="I49" s="853"/>
      <c r="J49" s="854"/>
      <c r="K49" s="806"/>
      <c r="L49" s="804"/>
      <c r="M49" s="821"/>
    </row>
    <row r="50" spans="1:13" hidden="1" x14ac:dyDescent="0.2">
      <c r="A50" s="797">
        <v>40</v>
      </c>
      <c r="B50" s="861" t="s">
        <v>60</v>
      </c>
      <c r="C50" s="855" t="s">
        <v>61</v>
      </c>
      <c r="D50" s="842"/>
      <c r="E50" s="842"/>
      <c r="F50" s="835">
        <f>G50+H50+I50+J50</f>
        <v>0</v>
      </c>
      <c r="G50" s="846">
        <f>G51+G52+G53</f>
        <v>0</v>
      </c>
      <c r="H50" s="846">
        <f>H51+H52+H53</f>
        <v>0</v>
      </c>
      <c r="I50" s="846">
        <f>I51+I52+I53</f>
        <v>0</v>
      </c>
      <c r="J50" s="847">
        <f>J51+J52+J53</f>
        <v>0</v>
      </c>
      <c r="K50" s="801"/>
      <c r="L50" s="800"/>
      <c r="M50" s="822"/>
    </row>
    <row r="51" spans="1:13" hidden="1" x14ac:dyDescent="0.2">
      <c r="A51" s="797">
        <v>41</v>
      </c>
      <c r="B51" s="856" t="s">
        <v>62</v>
      </c>
      <c r="C51" s="850" t="s">
        <v>63</v>
      </c>
      <c r="D51" s="851"/>
      <c r="E51" s="851"/>
      <c r="F51" s="852"/>
      <c r="G51" s="853"/>
      <c r="H51" s="853"/>
      <c r="I51" s="853"/>
      <c r="J51" s="854"/>
      <c r="K51" s="806"/>
      <c r="L51" s="804"/>
      <c r="M51" s="821"/>
    </row>
    <row r="52" spans="1:13" hidden="1" x14ac:dyDescent="0.2">
      <c r="A52" s="797">
        <v>42</v>
      </c>
      <c r="B52" s="856" t="s">
        <v>64</v>
      </c>
      <c r="C52" s="850" t="s">
        <v>65</v>
      </c>
      <c r="D52" s="851"/>
      <c r="E52" s="851"/>
      <c r="F52" s="852"/>
      <c r="G52" s="853"/>
      <c r="H52" s="853"/>
      <c r="I52" s="853"/>
      <c r="J52" s="854"/>
      <c r="K52" s="806"/>
      <c r="L52" s="804"/>
      <c r="M52" s="821"/>
    </row>
    <row r="53" spans="1:13" hidden="1" x14ac:dyDescent="0.2">
      <c r="A53" s="797">
        <v>43</v>
      </c>
      <c r="B53" s="856" t="s">
        <v>66</v>
      </c>
      <c r="C53" s="850" t="s">
        <v>67</v>
      </c>
      <c r="D53" s="851"/>
      <c r="E53" s="851"/>
      <c r="F53" s="852"/>
      <c r="G53" s="853"/>
      <c r="H53" s="853"/>
      <c r="I53" s="853"/>
      <c r="J53" s="854"/>
      <c r="K53" s="806"/>
      <c r="L53" s="804"/>
      <c r="M53" s="821"/>
    </row>
    <row r="54" spans="1:13" hidden="1" x14ac:dyDescent="0.2">
      <c r="A54" s="797">
        <v>44</v>
      </c>
      <c r="B54" s="862" t="s">
        <v>68</v>
      </c>
      <c r="C54" s="855" t="s">
        <v>69</v>
      </c>
      <c r="D54" s="842"/>
      <c r="E54" s="842"/>
      <c r="F54" s="835">
        <f>G54+H54+I54+J54</f>
        <v>0</v>
      </c>
      <c r="G54" s="853">
        <f>G55+G56</f>
        <v>0</v>
      </c>
      <c r="H54" s="853">
        <f>H55+H56</f>
        <v>0</v>
      </c>
      <c r="I54" s="853">
        <f>I55+I56</f>
        <v>0</v>
      </c>
      <c r="J54" s="854">
        <f>J55+J56</f>
        <v>0</v>
      </c>
      <c r="K54" s="806"/>
      <c r="L54" s="804"/>
      <c r="M54" s="821"/>
    </row>
    <row r="55" spans="1:13" hidden="1" x14ac:dyDescent="0.2">
      <c r="A55" s="797">
        <v>45</v>
      </c>
      <c r="B55" s="856" t="s">
        <v>70</v>
      </c>
      <c r="C55" s="850" t="s">
        <v>71</v>
      </c>
      <c r="D55" s="851"/>
      <c r="E55" s="851"/>
      <c r="F55" s="852"/>
      <c r="G55" s="853"/>
      <c r="H55" s="853"/>
      <c r="I55" s="853"/>
      <c r="J55" s="854"/>
      <c r="K55" s="806"/>
      <c r="L55" s="804"/>
      <c r="M55" s="821"/>
    </row>
    <row r="56" spans="1:13" hidden="1" x14ac:dyDescent="0.2">
      <c r="A56" s="797">
        <v>46</v>
      </c>
      <c r="B56" s="856" t="s">
        <v>72</v>
      </c>
      <c r="C56" s="850" t="s">
        <v>73</v>
      </c>
      <c r="D56" s="851"/>
      <c r="E56" s="851"/>
      <c r="F56" s="852"/>
      <c r="G56" s="853"/>
      <c r="H56" s="853"/>
      <c r="I56" s="853"/>
      <c r="J56" s="854"/>
      <c r="K56" s="806"/>
      <c r="L56" s="804"/>
      <c r="M56" s="821"/>
    </row>
    <row r="57" spans="1:13" hidden="1" x14ac:dyDescent="0.2">
      <c r="A57" s="797">
        <v>47</v>
      </c>
      <c r="B57" s="848" t="s">
        <v>74</v>
      </c>
      <c r="C57" s="855" t="s">
        <v>75</v>
      </c>
      <c r="D57" s="842"/>
      <c r="E57" s="842"/>
      <c r="F57" s="835"/>
      <c r="G57" s="846"/>
      <c r="H57" s="846"/>
      <c r="I57" s="846"/>
      <c r="J57" s="847"/>
      <c r="K57" s="801"/>
      <c r="L57" s="800"/>
      <c r="M57" s="822"/>
    </row>
    <row r="58" spans="1:13" hidden="1" x14ac:dyDescent="0.2">
      <c r="A58" s="797">
        <v>48</v>
      </c>
      <c r="B58" s="848" t="s">
        <v>76</v>
      </c>
      <c r="C58" s="855" t="s">
        <v>77</v>
      </c>
      <c r="D58" s="842"/>
      <c r="E58" s="842"/>
      <c r="F58" s="835"/>
      <c r="G58" s="846"/>
      <c r="H58" s="846"/>
      <c r="I58" s="846"/>
      <c r="J58" s="847"/>
      <c r="K58" s="801"/>
      <c r="L58" s="800"/>
      <c r="M58" s="822"/>
    </row>
    <row r="59" spans="1:13" hidden="1" x14ac:dyDescent="0.2">
      <c r="A59" s="797">
        <v>49</v>
      </c>
      <c r="B59" s="848" t="s">
        <v>78</v>
      </c>
      <c r="C59" s="855" t="s">
        <v>79</v>
      </c>
      <c r="D59" s="842"/>
      <c r="E59" s="842"/>
      <c r="F59" s="835"/>
      <c r="G59" s="846"/>
      <c r="H59" s="846"/>
      <c r="I59" s="846"/>
      <c r="J59" s="847"/>
      <c r="K59" s="801"/>
      <c r="L59" s="800"/>
      <c r="M59" s="822"/>
    </row>
    <row r="60" spans="1:13" hidden="1" x14ac:dyDescent="0.2">
      <c r="A60" s="797">
        <v>50</v>
      </c>
      <c r="B60" s="848" t="s">
        <v>133</v>
      </c>
      <c r="C60" s="855" t="s">
        <v>80</v>
      </c>
      <c r="D60" s="842"/>
      <c r="E60" s="842"/>
      <c r="F60" s="835"/>
      <c r="G60" s="853"/>
      <c r="H60" s="853"/>
      <c r="I60" s="853"/>
      <c r="J60" s="854"/>
      <c r="K60" s="806"/>
      <c r="L60" s="804"/>
      <c r="M60" s="821"/>
    </row>
    <row r="61" spans="1:13" hidden="1" x14ac:dyDescent="0.2">
      <c r="A61" s="797">
        <v>51</v>
      </c>
      <c r="B61" s="848" t="s">
        <v>81</v>
      </c>
      <c r="C61" s="855" t="s">
        <v>82</v>
      </c>
      <c r="D61" s="842"/>
      <c r="E61" s="842"/>
      <c r="F61" s="835"/>
      <c r="G61" s="846"/>
      <c r="H61" s="846"/>
      <c r="I61" s="846"/>
      <c r="J61" s="847"/>
      <c r="K61" s="801"/>
      <c r="L61" s="800"/>
      <c r="M61" s="822"/>
    </row>
    <row r="62" spans="1:13" hidden="1" x14ac:dyDescent="0.2">
      <c r="A62" s="797">
        <v>52</v>
      </c>
      <c r="B62" s="856" t="s">
        <v>155</v>
      </c>
      <c r="C62" s="850" t="s">
        <v>83</v>
      </c>
      <c r="D62" s="851"/>
      <c r="E62" s="851"/>
      <c r="F62" s="852"/>
      <c r="G62" s="853"/>
      <c r="H62" s="853"/>
      <c r="I62" s="853"/>
      <c r="J62" s="854"/>
      <c r="K62" s="806"/>
      <c r="L62" s="804"/>
      <c r="M62" s="821"/>
    </row>
    <row r="63" spans="1:13" hidden="1" x14ac:dyDescent="0.2">
      <c r="A63" s="797">
        <v>53</v>
      </c>
      <c r="B63" s="856" t="s">
        <v>140</v>
      </c>
      <c r="C63" s="850"/>
      <c r="D63" s="851"/>
      <c r="E63" s="851"/>
      <c r="F63" s="852"/>
      <c r="G63" s="853"/>
      <c r="H63" s="853"/>
      <c r="I63" s="853"/>
      <c r="J63" s="854"/>
      <c r="K63" s="806"/>
      <c r="L63" s="804"/>
      <c r="M63" s="821"/>
    </row>
    <row r="64" spans="1:13" hidden="1" x14ac:dyDescent="0.2">
      <c r="A64" s="797">
        <v>54</v>
      </c>
      <c r="B64" s="856" t="s">
        <v>350</v>
      </c>
      <c r="C64" s="850"/>
      <c r="D64" s="851"/>
      <c r="E64" s="851"/>
      <c r="F64" s="852"/>
      <c r="G64" s="853"/>
      <c r="H64" s="853"/>
      <c r="I64" s="853"/>
      <c r="J64" s="854"/>
      <c r="K64" s="806"/>
      <c r="L64" s="804"/>
      <c r="M64" s="821"/>
    </row>
    <row r="65" spans="1:14" hidden="1" x14ac:dyDescent="0.2">
      <c r="A65" s="797">
        <v>55</v>
      </c>
      <c r="B65" s="856" t="s">
        <v>156</v>
      </c>
      <c r="C65" s="850"/>
      <c r="D65" s="851"/>
      <c r="E65" s="851"/>
      <c r="F65" s="852"/>
      <c r="G65" s="853"/>
      <c r="H65" s="853"/>
      <c r="I65" s="853"/>
      <c r="J65" s="854"/>
      <c r="K65" s="806"/>
      <c r="L65" s="804"/>
      <c r="M65" s="821"/>
    </row>
    <row r="66" spans="1:14" ht="25.5" hidden="1" x14ac:dyDescent="0.2">
      <c r="A66" s="797">
        <v>56</v>
      </c>
      <c r="B66" s="863" t="s">
        <v>84</v>
      </c>
      <c r="C66" s="855" t="s">
        <v>85</v>
      </c>
      <c r="D66" s="842"/>
      <c r="E66" s="842"/>
      <c r="F66" s="835"/>
      <c r="G66" s="853"/>
      <c r="H66" s="853"/>
      <c r="I66" s="853"/>
      <c r="J66" s="854"/>
      <c r="K66" s="806"/>
      <c r="L66" s="804"/>
      <c r="M66" s="821"/>
    </row>
    <row r="67" spans="1:14" ht="51" hidden="1" x14ac:dyDescent="0.2">
      <c r="A67" s="797">
        <v>57</v>
      </c>
      <c r="B67" s="863" t="s">
        <v>136</v>
      </c>
      <c r="C67" s="855" t="s">
        <v>86</v>
      </c>
      <c r="D67" s="842"/>
      <c r="E67" s="842"/>
      <c r="F67" s="835"/>
      <c r="G67" s="853"/>
      <c r="H67" s="853"/>
      <c r="I67" s="853"/>
      <c r="J67" s="854"/>
      <c r="K67" s="806"/>
      <c r="L67" s="804"/>
      <c r="M67" s="821"/>
    </row>
    <row r="68" spans="1:14" hidden="1" x14ac:dyDescent="0.2">
      <c r="A68" s="797">
        <v>58</v>
      </c>
      <c r="B68" s="856" t="s">
        <v>87</v>
      </c>
      <c r="C68" s="850" t="s">
        <v>88</v>
      </c>
      <c r="D68" s="851"/>
      <c r="E68" s="851"/>
      <c r="F68" s="852"/>
      <c r="G68" s="853"/>
      <c r="H68" s="853"/>
      <c r="I68" s="853"/>
      <c r="J68" s="854"/>
      <c r="K68" s="806"/>
      <c r="L68" s="804"/>
      <c r="M68" s="821"/>
    </row>
    <row r="69" spans="1:14" hidden="1" x14ac:dyDescent="0.2">
      <c r="A69" s="797">
        <v>59</v>
      </c>
      <c r="B69" s="848" t="s">
        <v>89</v>
      </c>
      <c r="C69" s="855" t="s">
        <v>90</v>
      </c>
      <c r="D69" s="842"/>
      <c r="E69" s="842"/>
      <c r="F69" s="835"/>
      <c r="G69" s="853"/>
      <c r="H69" s="853"/>
      <c r="I69" s="853"/>
      <c r="J69" s="854"/>
      <c r="K69" s="806"/>
      <c r="L69" s="804"/>
      <c r="M69" s="821"/>
    </row>
    <row r="70" spans="1:14" x14ac:dyDescent="0.2">
      <c r="A70" s="797">
        <v>60</v>
      </c>
      <c r="B70" s="848" t="s">
        <v>91</v>
      </c>
      <c r="C70" s="855" t="s">
        <v>92</v>
      </c>
      <c r="D70" s="842" t="str">
        <f>D71</f>
        <v>0</v>
      </c>
      <c r="E70" s="842" t="str">
        <f>E71</f>
        <v>16</v>
      </c>
      <c r="F70" s="835">
        <f t="shared" ref="F70:F75" si="1">G70+H70+I70+J70</f>
        <v>32</v>
      </c>
      <c r="G70" s="807">
        <f>G71</f>
        <v>0</v>
      </c>
      <c r="H70" s="807">
        <f>H71</f>
        <v>16</v>
      </c>
      <c r="I70" s="807">
        <f>I71</f>
        <v>8</v>
      </c>
      <c r="J70" s="864">
        <f>J71</f>
        <v>8</v>
      </c>
      <c r="K70" s="808">
        <f>K76</f>
        <v>33.183999999999997</v>
      </c>
      <c r="L70" s="809">
        <f>L76</f>
        <v>34.146335999999998</v>
      </c>
      <c r="M70" s="870">
        <f>M76</f>
        <v>35.034140735999998</v>
      </c>
    </row>
    <row r="71" spans="1:14" x14ac:dyDescent="0.2">
      <c r="A71" s="797">
        <v>61</v>
      </c>
      <c r="B71" s="865" t="s">
        <v>93</v>
      </c>
      <c r="C71" s="855" t="s">
        <v>94</v>
      </c>
      <c r="D71" s="842" t="str">
        <f>D76</f>
        <v>0</v>
      </c>
      <c r="E71" s="842" t="str">
        <f>E76</f>
        <v>16</v>
      </c>
      <c r="F71" s="852">
        <f t="shared" si="1"/>
        <v>32</v>
      </c>
      <c r="G71" s="811">
        <f>G72+G79</f>
        <v>0</v>
      </c>
      <c r="H71" s="811">
        <f>H72+H79</f>
        <v>16</v>
      </c>
      <c r="I71" s="811">
        <f>I72+I79</f>
        <v>8</v>
      </c>
      <c r="J71" s="866">
        <f>J72+J79</f>
        <v>8</v>
      </c>
      <c r="K71" s="801">
        <v>33</v>
      </c>
      <c r="L71" s="800">
        <v>34</v>
      </c>
      <c r="M71" s="822">
        <v>35</v>
      </c>
    </row>
    <row r="72" spans="1:14" hidden="1" x14ac:dyDescent="0.2">
      <c r="A72" s="792">
        <v>62</v>
      </c>
      <c r="B72" s="828" t="s">
        <v>95</v>
      </c>
      <c r="C72" s="819" t="s">
        <v>96</v>
      </c>
      <c r="D72" s="829"/>
      <c r="E72" s="829"/>
      <c r="F72" s="820">
        <f t="shared" si="1"/>
        <v>32</v>
      </c>
      <c r="G72" s="830">
        <f>G73+G74+G75+G76+G77+G78</f>
        <v>0</v>
      </c>
      <c r="H72" s="831">
        <f>H73+H74+H75+H76+H77+H78</f>
        <v>16</v>
      </c>
      <c r="I72" s="831">
        <f>I73+I74+I75+I76+I77+I78</f>
        <v>8</v>
      </c>
      <c r="J72" s="832">
        <f>J73+J74+J75+J76+J77+J78</f>
        <v>8</v>
      </c>
      <c r="K72" s="806"/>
      <c r="L72" s="804"/>
      <c r="M72" s="821"/>
    </row>
    <row r="73" spans="1:14" hidden="1" x14ac:dyDescent="0.2">
      <c r="A73" s="797">
        <v>63</v>
      </c>
      <c r="B73" s="813" t="s">
        <v>97</v>
      </c>
      <c r="C73" s="802"/>
      <c r="D73" s="812"/>
      <c r="E73" s="812"/>
      <c r="F73" s="803">
        <f t="shared" si="1"/>
        <v>0</v>
      </c>
      <c r="G73" s="804"/>
      <c r="H73" s="804"/>
      <c r="I73" s="804"/>
      <c r="J73" s="805"/>
      <c r="K73" s="806"/>
      <c r="L73" s="804"/>
      <c r="M73" s="821"/>
    </row>
    <row r="74" spans="1:14" hidden="1" x14ac:dyDescent="0.2">
      <c r="A74" s="797">
        <v>64</v>
      </c>
      <c r="B74" s="813" t="s">
        <v>98</v>
      </c>
      <c r="C74" s="802"/>
      <c r="D74" s="812"/>
      <c r="E74" s="812"/>
      <c r="F74" s="803">
        <f t="shared" si="1"/>
        <v>0</v>
      </c>
      <c r="G74" s="804"/>
      <c r="H74" s="804"/>
      <c r="I74" s="804"/>
      <c r="J74" s="805"/>
      <c r="K74" s="806"/>
      <c r="L74" s="804"/>
      <c r="M74" s="821"/>
    </row>
    <row r="75" spans="1:14" hidden="1" x14ac:dyDescent="0.2">
      <c r="A75" s="797">
        <v>65</v>
      </c>
      <c r="B75" s="813" t="s">
        <v>99</v>
      </c>
      <c r="C75" s="802"/>
      <c r="D75" s="812"/>
      <c r="E75" s="812"/>
      <c r="F75" s="803">
        <f t="shared" si="1"/>
        <v>0</v>
      </c>
      <c r="G75" s="804"/>
      <c r="H75" s="804"/>
      <c r="I75" s="804"/>
      <c r="J75" s="805"/>
      <c r="K75" s="806"/>
      <c r="L75" s="804"/>
      <c r="M75" s="821"/>
    </row>
    <row r="76" spans="1:14" ht="13.5" thickBot="1" x14ac:dyDescent="0.25">
      <c r="A76" s="871">
        <v>66</v>
      </c>
      <c r="B76" s="814" t="s">
        <v>351</v>
      </c>
      <c r="C76" s="815" t="s">
        <v>352</v>
      </c>
      <c r="D76" s="872" t="s">
        <v>229</v>
      </c>
      <c r="E76" s="872" t="s">
        <v>353</v>
      </c>
      <c r="F76" s="873">
        <v>32</v>
      </c>
      <c r="G76" s="816">
        <v>0</v>
      </c>
      <c r="H76" s="816">
        <v>16</v>
      </c>
      <c r="I76" s="816">
        <v>8</v>
      </c>
      <c r="J76" s="817">
        <v>8</v>
      </c>
      <c r="K76" s="818">
        <f>F76*103.7/100</f>
        <v>33.183999999999997</v>
      </c>
      <c r="L76" s="816">
        <f>K76*102.9/100</f>
        <v>34.146335999999998</v>
      </c>
      <c r="M76" s="874">
        <f>L76*102.6/100</f>
        <v>35.034140735999998</v>
      </c>
    </row>
    <row r="79" spans="1:14" x14ac:dyDescent="0.2">
      <c r="B79" s="824" t="s">
        <v>146</v>
      </c>
      <c r="C79" s="810"/>
      <c r="D79" s="810"/>
      <c r="E79" s="810"/>
      <c r="F79" s="810"/>
      <c r="G79" s="810"/>
      <c r="H79" s="810"/>
      <c r="I79" s="810"/>
      <c r="J79" s="810"/>
      <c r="K79" s="810"/>
      <c r="L79" s="810"/>
      <c r="M79" s="810"/>
      <c r="N79" s="810"/>
    </row>
    <row r="80" spans="1:14" x14ac:dyDescent="0.2">
      <c r="B80" s="824" t="s">
        <v>130</v>
      </c>
      <c r="C80" s="825" t="s">
        <v>161</v>
      </c>
      <c r="D80" s="825"/>
      <c r="E80" s="825"/>
      <c r="F80" s="785"/>
      <c r="G80" s="810" t="s">
        <v>131</v>
      </c>
      <c r="H80" s="785"/>
      <c r="I80" s="810"/>
      <c r="J80" s="810"/>
      <c r="K80" s="810" t="s">
        <v>290</v>
      </c>
      <c r="L80" s="785"/>
      <c r="M80" s="785"/>
      <c r="N80" s="785"/>
    </row>
    <row r="81" spans="2:14" x14ac:dyDescent="0.2">
      <c r="B81" s="810" t="s">
        <v>132</v>
      </c>
      <c r="C81" s="810" t="s">
        <v>145</v>
      </c>
      <c r="D81" s="810"/>
      <c r="E81" s="810"/>
      <c r="F81" s="810"/>
      <c r="G81" s="810" t="s">
        <v>293</v>
      </c>
      <c r="H81" s="785"/>
      <c r="I81" s="785"/>
      <c r="J81" s="785"/>
      <c r="K81" s="1066" t="s">
        <v>292</v>
      </c>
      <c r="L81" s="1066"/>
      <c r="M81" s="1066"/>
      <c r="N81" s="1066"/>
    </row>
    <row r="82" spans="2:14" x14ac:dyDescent="0.2">
      <c r="B82" s="823"/>
      <c r="C82" s="783"/>
      <c r="D82" s="783"/>
      <c r="E82" s="783"/>
      <c r="F82" s="783"/>
      <c r="G82" s="826"/>
      <c r="H82" s="826"/>
      <c r="I82" s="826"/>
      <c r="J82" s="827"/>
      <c r="K82" s="810" t="s">
        <v>291</v>
      </c>
      <c r="L82" s="785"/>
      <c r="M82" s="785"/>
      <c r="N82" s="785"/>
    </row>
  </sheetData>
  <mergeCells count="13">
    <mergeCell ref="F9:F10"/>
    <mergeCell ref="G9:J9"/>
    <mergeCell ref="K9:M9"/>
    <mergeCell ref="K81:N81"/>
    <mergeCell ref="J1:L1"/>
    <mergeCell ref="B5:M5"/>
    <mergeCell ref="B6:M6"/>
    <mergeCell ref="A9:A10"/>
    <mergeCell ref="B9:B10"/>
    <mergeCell ref="C9:C10"/>
    <mergeCell ref="D9:D10"/>
    <mergeCell ref="E9:E10"/>
    <mergeCell ref="M7:M8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7"/>
  <sheetViews>
    <sheetView zoomScaleNormal="100" workbookViewId="0">
      <selection activeCell="F140" sqref="F140:H141"/>
    </sheetView>
  </sheetViews>
  <sheetFormatPr defaultRowHeight="12.75" x14ac:dyDescent="0.2"/>
  <cols>
    <col min="1" max="1" width="4.5703125" style="45" customWidth="1"/>
    <col min="2" max="2" width="54.42578125" style="54" customWidth="1"/>
    <col min="3" max="3" width="8.85546875" style="45" customWidth="1"/>
    <col min="4" max="4" width="9" style="45" customWidth="1"/>
    <col min="5" max="5" width="11.5703125" style="45" customWidth="1"/>
    <col min="6" max="6" width="8" style="45" customWidth="1"/>
    <col min="7" max="7" width="7.28515625" style="45" customWidth="1"/>
    <col min="8" max="8" width="7.5703125" style="45" customWidth="1"/>
    <col min="9" max="9" width="7.85546875" style="45" customWidth="1"/>
    <col min="10" max="11" width="7.140625" style="45" customWidth="1"/>
    <col min="12" max="12" width="7" style="45" bestFit="1" customWidth="1"/>
    <col min="13" max="16384" width="9.140625" style="45"/>
  </cols>
  <sheetData>
    <row r="1" spans="1:13" ht="12.75" customHeight="1" x14ac:dyDescent="0.2">
      <c r="B1" s="48" t="s">
        <v>336</v>
      </c>
      <c r="C1" s="48"/>
      <c r="D1" s="48"/>
      <c r="E1" s="48"/>
      <c r="F1" s="48"/>
      <c r="G1" s="48"/>
      <c r="H1" s="48"/>
      <c r="I1" s="3"/>
      <c r="J1" s="3"/>
      <c r="K1" s="3"/>
      <c r="L1" s="3"/>
    </row>
    <row r="2" spans="1:13" ht="12.75" customHeight="1" x14ac:dyDescent="0.2">
      <c r="B2" s="49" t="s">
        <v>339</v>
      </c>
      <c r="C2" s="48"/>
      <c r="D2" s="48"/>
      <c r="E2" s="48"/>
      <c r="F2" s="48"/>
      <c r="G2" s="48"/>
      <c r="H2" s="48"/>
      <c r="I2" s="3"/>
      <c r="J2" s="3"/>
      <c r="K2" s="3"/>
      <c r="L2" s="3"/>
    </row>
    <row r="3" spans="1:13" ht="12.75" customHeight="1" x14ac:dyDescent="0.2">
      <c r="B3" s="48" t="s">
        <v>138</v>
      </c>
      <c r="C3" s="48"/>
      <c r="D3" s="48"/>
      <c r="E3" s="48"/>
      <c r="F3" s="48"/>
      <c r="G3" s="48"/>
      <c r="H3" s="48"/>
      <c r="I3" s="3"/>
      <c r="J3" s="3"/>
      <c r="K3" s="3"/>
      <c r="L3" s="3"/>
    </row>
    <row r="4" spans="1:13" ht="12.75" customHeight="1" x14ac:dyDescent="0.2">
      <c r="B4" s="48"/>
      <c r="C4" s="48"/>
      <c r="D4" s="48"/>
      <c r="E4" s="48"/>
      <c r="F4" s="48"/>
      <c r="G4" s="48"/>
      <c r="H4" s="48"/>
      <c r="I4" s="3"/>
      <c r="J4" s="3"/>
      <c r="K4" s="3"/>
      <c r="L4" s="3"/>
    </row>
    <row r="5" spans="1:13" s="1" customFormat="1" ht="12.75" customHeight="1" x14ac:dyDescent="0.2">
      <c r="B5" s="1009" t="s">
        <v>294</v>
      </c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3"/>
    </row>
    <row r="6" spans="1:13" x14ac:dyDescent="0.2">
      <c r="B6" s="1011" t="s">
        <v>175</v>
      </c>
      <c r="C6" s="1010"/>
      <c r="D6" s="1010"/>
      <c r="E6" s="1010"/>
      <c r="F6" s="1010"/>
      <c r="G6" s="1010"/>
      <c r="H6" s="1010"/>
      <c r="I6" s="1010"/>
      <c r="J6" s="1010"/>
      <c r="K6" s="1010"/>
      <c r="L6" s="1010"/>
    </row>
    <row r="7" spans="1:13" x14ac:dyDescent="0.2"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3" ht="12.75" customHeight="1" thickBot="1" x14ac:dyDescent="0.25">
      <c r="A8" s="1012"/>
      <c r="B8" s="1012"/>
      <c r="C8" s="52"/>
      <c r="D8" s="52"/>
      <c r="E8" s="52"/>
      <c r="F8" s="52"/>
      <c r="G8" s="52"/>
      <c r="H8" s="52"/>
      <c r="J8" s="53"/>
      <c r="K8" s="53" t="s">
        <v>0</v>
      </c>
    </row>
    <row r="9" spans="1:13" s="3" customFormat="1" ht="12.75" customHeight="1" thickBot="1" x14ac:dyDescent="0.25">
      <c r="A9" s="1013" t="s">
        <v>153</v>
      </c>
      <c r="B9" s="1025" t="s">
        <v>152</v>
      </c>
      <c r="C9" s="1030" t="s">
        <v>1</v>
      </c>
      <c r="D9" s="1029" t="s">
        <v>328</v>
      </c>
      <c r="E9" s="1032" t="s">
        <v>333</v>
      </c>
      <c r="F9" s="1031" t="s">
        <v>329</v>
      </c>
      <c r="G9" s="1031"/>
      <c r="H9" s="1031"/>
      <c r="I9" s="1031"/>
      <c r="J9" s="1027" t="s">
        <v>151</v>
      </c>
      <c r="K9" s="1027"/>
      <c r="L9" s="1028"/>
    </row>
    <row r="10" spans="1:13" s="3" customFormat="1" ht="49.9" customHeight="1" thickBot="1" x14ac:dyDescent="0.25">
      <c r="A10" s="1014"/>
      <c r="B10" s="1026"/>
      <c r="C10" s="1030"/>
      <c r="D10" s="1029"/>
      <c r="E10" s="1032"/>
      <c r="F10" s="724" t="s">
        <v>147</v>
      </c>
      <c r="G10" s="724" t="s">
        <v>148</v>
      </c>
      <c r="H10" s="724" t="s">
        <v>149</v>
      </c>
      <c r="I10" s="724" t="s">
        <v>150</v>
      </c>
      <c r="J10" s="724">
        <v>2024</v>
      </c>
      <c r="K10" s="725">
        <v>2025</v>
      </c>
      <c r="L10" s="726">
        <v>2026</v>
      </c>
    </row>
    <row r="11" spans="1:13" s="3" customFormat="1" ht="27" customHeight="1" x14ac:dyDescent="0.2">
      <c r="A11" s="111" t="s">
        <v>134</v>
      </c>
      <c r="B11" s="112" t="s">
        <v>2</v>
      </c>
      <c r="C11" s="723"/>
      <c r="D11" s="473">
        <f>ASTRA!D11+'VIOLE. DOM'!D11+'Copii-Carierei'!D11</f>
        <v>0</v>
      </c>
      <c r="E11" s="473">
        <f>ASTRA!E11+'VIOLE. DOM'!E11+'Copii-Carierei'!E11</f>
        <v>1497</v>
      </c>
      <c r="F11" s="473">
        <f>ASTRA!F11+'VIOLE. DOM'!F11+'Copii-Carierei'!F11</f>
        <v>371</v>
      </c>
      <c r="G11" s="473">
        <f>ASTRA!G11+'VIOLE. DOM'!G11+'Copii-Carierei'!G11</f>
        <v>342</v>
      </c>
      <c r="H11" s="473">
        <f>ASTRA!H11+'VIOLE. DOM'!H11+'Copii-Carierei'!H11</f>
        <v>396</v>
      </c>
      <c r="I11" s="473">
        <f>ASTRA!I11+'VIOLE. DOM'!I11+'Copii-Carierei'!I11</f>
        <v>388</v>
      </c>
      <c r="J11" s="473">
        <v>1710</v>
      </c>
      <c r="K11" s="473">
        <v>1706</v>
      </c>
      <c r="L11" s="473">
        <v>1703</v>
      </c>
    </row>
    <row r="12" spans="1:13" s="3" customFormat="1" ht="22.5" customHeight="1" x14ac:dyDescent="0.2">
      <c r="A12" s="110">
        <v>2</v>
      </c>
      <c r="B12" s="59" t="s">
        <v>3</v>
      </c>
      <c r="C12" s="746"/>
      <c r="D12" s="747">
        <f>ASTRA!D12+'VIOLE. DOM'!D12+'Copii-Carierei'!D12</f>
        <v>0</v>
      </c>
      <c r="E12" s="747">
        <f>ASTRA!E12+'VIOLE. DOM'!E12+'Copii-Carierei'!E12</f>
        <v>1497</v>
      </c>
      <c r="F12" s="747">
        <f>ASTRA!F12+'VIOLE. DOM'!F12+'Copii-Carierei'!F12</f>
        <v>371</v>
      </c>
      <c r="G12" s="747">
        <f>ASTRA!G12+'VIOLE. DOM'!G12+'Copii-Carierei'!G12</f>
        <v>342</v>
      </c>
      <c r="H12" s="747">
        <f>ASTRA!H12+'VIOLE. DOM'!H12+'Copii-Carierei'!H12</f>
        <v>396</v>
      </c>
      <c r="I12" s="747">
        <f>ASTRA!I12+'VIOLE. DOM'!I12+'Copii-Carierei'!I12</f>
        <v>388</v>
      </c>
      <c r="J12" s="747">
        <v>1710</v>
      </c>
      <c r="K12" s="747">
        <v>1706</v>
      </c>
      <c r="L12" s="747">
        <v>1703</v>
      </c>
    </row>
    <row r="13" spans="1:13" s="3" customFormat="1" x14ac:dyDescent="0.2">
      <c r="A13" s="66">
        <v>3</v>
      </c>
      <c r="B13" s="28" t="s">
        <v>4</v>
      </c>
      <c r="C13" s="241" t="s">
        <v>5</v>
      </c>
      <c r="D13" s="469">
        <f>ASTRA!D13+'VIOLE. DOM'!D13+'Copii-Carierei'!D13</f>
        <v>0</v>
      </c>
      <c r="E13" s="469">
        <f>ASTRA!E13+'VIOLE. DOM'!E13+'Copii-Carierei'!E13</f>
        <v>1497</v>
      </c>
      <c r="F13" s="469">
        <f>ASTRA!F13+'VIOLE. DOM'!F13+'Copii-Carierei'!F13</f>
        <v>371</v>
      </c>
      <c r="G13" s="469">
        <f>ASTRA!G13+'VIOLE. DOM'!G13+'Copii-Carierei'!G13</f>
        <v>342</v>
      </c>
      <c r="H13" s="469">
        <f>ASTRA!H13+'VIOLE. DOM'!H13+'Copii-Carierei'!H13</f>
        <v>396</v>
      </c>
      <c r="I13" s="469">
        <f>ASTRA!I13+'VIOLE. DOM'!I13+'Copii-Carierei'!I13</f>
        <v>388</v>
      </c>
      <c r="J13" s="469">
        <v>1710</v>
      </c>
      <c r="K13" s="469">
        <v>1706</v>
      </c>
      <c r="L13" s="469">
        <v>1703</v>
      </c>
    </row>
    <row r="14" spans="1:13" s="3" customFormat="1" x14ac:dyDescent="0.2">
      <c r="A14" s="66">
        <v>4</v>
      </c>
      <c r="B14" s="29" t="s">
        <v>6</v>
      </c>
      <c r="C14" s="424" t="s">
        <v>7</v>
      </c>
      <c r="D14" s="469">
        <f>ASTRA!D14+'VIOLE. DOM'!D14+'Copii-Carierei'!D14</f>
        <v>0</v>
      </c>
      <c r="E14" s="469">
        <f>ASTRA!E14+'VIOLE. DOM'!E14+'Copii-Carierei'!E14</f>
        <v>971</v>
      </c>
      <c r="F14" s="469">
        <f>ASTRA!F14+'VIOLE. DOM'!F14+'Copii-Carierei'!F14</f>
        <v>221</v>
      </c>
      <c r="G14" s="469">
        <f>ASTRA!G14+'VIOLE. DOM'!G14+'Copii-Carierei'!G14</f>
        <v>246</v>
      </c>
      <c r="H14" s="469">
        <f>ASTRA!H14+'VIOLE. DOM'!H14+'Copii-Carierei'!H14</f>
        <v>254</v>
      </c>
      <c r="I14" s="469">
        <f>ASTRA!I14+'VIOLE. DOM'!I14+'Copii-Carierei'!I14</f>
        <v>250</v>
      </c>
      <c r="J14" s="469">
        <v>1110</v>
      </c>
      <c r="K14" s="469">
        <v>1108</v>
      </c>
      <c r="L14" s="469">
        <v>1106</v>
      </c>
    </row>
    <row r="15" spans="1:13" s="3" customFormat="1" x14ac:dyDescent="0.2">
      <c r="A15" s="66">
        <v>5</v>
      </c>
      <c r="B15" s="30" t="s">
        <v>8</v>
      </c>
      <c r="C15" s="424" t="s">
        <v>9</v>
      </c>
      <c r="D15" s="469">
        <f>ASTRA!D15+'VIOLE. DOM'!D15+'Copii-Carierei'!D15</f>
        <v>0</v>
      </c>
      <c r="E15" s="469">
        <f>ASTRA!E15+'VIOLE. DOM'!E15+'Copii-Carierei'!E15</f>
        <v>925</v>
      </c>
      <c r="F15" s="469">
        <f>ASTRA!F15+'VIOLE. DOM'!F15+'Copii-Carierei'!F15</f>
        <v>216</v>
      </c>
      <c r="G15" s="469">
        <f>ASTRA!G15+'VIOLE. DOM'!G15+'Copii-Carierei'!G15</f>
        <v>221</v>
      </c>
      <c r="H15" s="469">
        <f>ASTRA!H15+'VIOLE. DOM'!H15+'Copii-Carierei'!H15</f>
        <v>244</v>
      </c>
      <c r="I15" s="469">
        <f>ASTRA!I15+'VIOLE. DOM'!I15+'Copii-Carierei'!I15</f>
        <v>244</v>
      </c>
      <c r="J15" s="469"/>
      <c r="K15" s="469"/>
      <c r="L15" s="469"/>
    </row>
    <row r="16" spans="1:13" s="3" customFormat="1" x14ac:dyDescent="0.2">
      <c r="A16" s="66">
        <v>6</v>
      </c>
      <c r="B16" s="31" t="s">
        <v>10</v>
      </c>
      <c r="C16" s="242" t="s">
        <v>11</v>
      </c>
      <c r="D16" s="476">
        <f>ASTRA!D16+'VIOLE. DOM'!D16+'Copii-Carierei'!D16</f>
        <v>0</v>
      </c>
      <c r="E16" s="476">
        <f>ASTRA!E16+'VIOLE. DOM'!E16+'Copii-Carierei'!E16</f>
        <v>770</v>
      </c>
      <c r="F16" s="476">
        <f>ASTRA!F16+'VIOLE. DOM'!F16+'Copii-Carierei'!F16</f>
        <v>179</v>
      </c>
      <c r="G16" s="476">
        <f>ASTRA!G16+'VIOLE. DOM'!G16+'Copii-Carierei'!G16</f>
        <v>183</v>
      </c>
      <c r="H16" s="476">
        <f>ASTRA!H16+'VIOLE. DOM'!H16+'Copii-Carierei'!H16</f>
        <v>204</v>
      </c>
      <c r="I16" s="476">
        <f>ASTRA!I16+'VIOLE. DOM'!I16+'Copii-Carierei'!I16</f>
        <v>204</v>
      </c>
      <c r="J16" s="476"/>
      <c r="K16" s="476"/>
      <c r="L16" s="476"/>
    </row>
    <row r="17" spans="1:15" s="3" customFormat="1" x14ac:dyDescent="0.2">
      <c r="A17" s="66">
        <v>7</v>
      </c>
      <c r="B17" s="31" t="s">
        <v>12</v>
      </c>
      <c r="C17" s="242" t="s">
        <v>13</v>
      </c>
      <c r="D17" s="476">
        <f>ASTRA!D17+'VIOLE. DOM'!D17+'Copii-Carierei'!D17</f>
        <v>0</v>
      </c>
      <c r="E17" s="476">
        <f>ASTRA!E17+'VIOLE. DOM'!E17+'Copii-Carierei'!E17</f>
        <v>98</v>
      </c>
      <c r="F17" s="476">
        <f>ASTRA!F17+'VIOLE. DOM'!F17+'Copii-Carierei'!F17</f>
        <v>23</v>
      </c>
      <c r="G17" s="476">
        <f>ASTRA!G17+'VIOLE. DOM'!G17+'Copii-Carierei'!G17</f>
        <v>25</v>
      </c>
      <c r="H17" s="476">
        <f>ASTRA!H17+'VIOLE. DOM'!H17+'Copii-Carierei'!H17</f>
        <v>25</v>
      </c>
      <c r="I17" s="476">
        <f>ASTRA!I17+'VIOLE. DOM'!I17+'Copii-Carierei'!I17</f>
        <v>25</v>
      </c>
      <c r="J17" s="476"/>
      <c r="K17" s="476"/>
      <c r="L17" s="476"/>
      <c r="O17" s="83"/>
    </row>
    <row r="18" spans="1:15" s="3" customFormat="1" hidden="1" x14ac:dyDescent="0.2">
      <c r="A18" s="66">
        <v>8</v>
      </c>
      <c r="B18" s="31" t="s">
        <v>194</v>
      </c>
      <c r="C18" s="457" t="s">
        <v>193</v>
      </c>
      <c r="D18" s="476">
        <f>ASTRA!D18+'VIOLE. DOM'!D18+'Copii-Carierei'!D18</f>
        <v>0</v>
      </c>
      <c r="E18" s="476">
        <f>ASTRA!E18+'VIOLE. DOM'!E18+'Copii-Carierei'!E18</f>
        <v>0</v>
      </c>
      <c r="F18" s="476">
        <f>ASTRA!F18+'VIOLE. DOM'!F18+'Copii-Carierei'!F18</f>
        <v>0</v>
      </c>
      <c r="G18" s="476">
        <f>ASTRA!G18+'VIOLE. DOM'!G18+'Copii-Carierei'!G18</f>
        <v>0</v>
      </c>
      <c r="H18" s="476">
        <f>ASTRA!H18+'VIOLE. DOM'!H18+'Copii-Carierei'!H18</f>
        <v>0</v>
      </c>
      <c r="I18" s="476">
        <f>ASTRA!I18+'VIOLE. DOM'!I18+'Copii-Carierei'!I18</f>
        <v>0</v>
      </c>
      <c r="J18" s="476"/>
      <c r="K18" s="476"/>
      <c r="L18" s="476"/>
      <c r="O18" s="83"/>
    </row>
    <row r="19" spans="1:15" s="3" customFormat="1" hidden="1" x14ac:dyDescent="0.2">
      <c r="A19" s="66">
        <v>9</v>
      </c>
      <c r="B19" s="3" t="s">
        <v>195</v>
      </c>
      <c r="C19" s="130" t="s">
        <v>196</v>
      </c>
      <c r="D19" s="476">
        <f>ASTRA!D19+'VIOLE. DOM'!D19+'Copii-Carierei'!D19</f>
        <v>0</v>
      </c>
      <c r="E19" s="476">
        <f>ASTRA!E19+'VIOLE. DOM'!E19+'Copii-Carierei'!E19</f>
        <v>0</v>
      </c>
      <c r="F19" s="476">
        <f>ASTRA!F19+'VIOLE. DOM'!F19+'Copii-Carierei'!F19</f>
        <v>0</v>
      </c>
      <c r="G19" s="476">
        <f>ASTRA!G19+'VIOLE. DOM'!G19+'Copii-Carierei'!G19</f>
        <v>0</v>
      </c>
      <c r="H19" s="476">
        <f>ASTRA!H19+'VIOLE. DOM'!H19+'Copii-Carierei'!H19</f>
        <v>0</v>
      </c>
      <c r="I19" s="476">
        <f>ASTRA!I19+'VIOLE. DOM'!I19+'Copii-Carierei'!I19</f>
        <v>0</v>
      </c>
      <c r="J19" s="476"/>
      <c r="K19" s="476"/>
      <c r="L19" s="476"/>
      <c r="O19" s="83"/>
    </row>
    <row r="20" spans="1:15" s="3" customFormat="1" hidden="1" x14ac:dyDescent="0.2">
      <c r="A20" s="66">
        <v>10</v>
      </c>
      <c r="B20" s="31" t="s">
        <v>192</v>
      </c>
      <c r="C20" s="457" t="s">
        <v>191</v>
      </c>
      <c r="D20" s="476">
        <f>ASTRA!D20+'VIOLE. DOM'!D20+'Copii-Carierei'!D20</f>
        <v>0</v>
      </c>
      <c r="E20" s="476">
        <f>ASTRA!E20+'VIOLE. DOM'!E20+'Copii-Carierei'!E20</f>
        <v>0</v>
      </c>
      <c r="F20" s="476">
        <f>ASTRA!F20+'VIOLE. DOM'!F20+'Copii-Carierei'!F20</f>
        <v>0</v>
      </c>
      <c r="G20" s="476">
        <f>ASTRA!G20+'VIOLE. DOM'!G20+'Copii-Carierei'!G20</f>
        <v>0</v>
      </c>
      <c r="H20" s="476">
        <f>ASTRA!H20+'VIOLE. DOM'!H20+'Copii-Carierei'!H20</f>
        <v>0</v>
      </c>
      <c r="I20" s="476">
        <f>ASTRA!I20+'VIOLE. DOM'!I20+'Copii-Carierei'!I20</f>
        <v>0</v>
      </c>
      <c r="J20" s="476"/>
      <c r="K20" s="476"/>
      <c r="L20" s="476"/>
      <c r="O20" s="83"/>
    </row>
    <row r="21" spans="1:15" s="3" customFormat="1" x14ac:dyDescent="0.2">
      <c r="A21" s="66">
        <v>11</v>
      </c>
      <c r="B21" s="31" t="s">
        <v>162</v>
      </c>
      <c r="C21" s="242" t="s">
        <v>163</v>
      </c>
      <c r="D21" s="476">
        <f>ASTRA!D21+'VIOLE. DOM'!D21+'Copii-Carierei'!D21</f>
        <v>0</v>
      </c>
      <c r="E21" s="476">
        <f>ASTRA!E21+'VIOLE. DOM'!E21+'Copii-Carierei'!E21</f>
        <v>57</v>
      </c>
      <c r="F21" s="476">
        <f>ASTRA!F21+'VIOLE. DOM'!F21+'Copii-Carierei'!F21</f>
        <v>14</v>
      </c>
      <c r="G21" s="476">
        <f>ASTRA!G21+'VIOLE. DOM'!G21+'Copii-Carierei'!G21</f>
        <v>13</v>
      </c>
      <c r="H21" s="476">
        <f>ASTRA!H21+'VIOLE. DOM'!H21+'Copii-Carierei'!H21</f>
        <v>15</v>
      </c>
      <c r="I21" s="476">
        <f>ASTRA!I21+'VIOLE. DOM'!I21+'Copii-Carierei'!I21</f>
        <v>15</v>
      </c>
      <c r="J21" s="476"/>
      <c r="K21" s="476"/>
      <c r="L21" s="476"/>
      <c r="O21" s="83"/>
    </row>
    <row r="22" spans="1:15" s="3" customFormat="1" x14ac:dyDescent="0.2">
      <c r="A22" s="66">
        <v>12</v>
      </c>
      <c r="B22" s="31" t="s">
        <v>204</v>
      </c>
      <c r="C22" s="406" t="s">
        <v>205</v>
      </c>
      <c r="D22" s="469">
        <f>ASTRA!D22+'VIOLE. DOM'!D22+'Copii-Carierei'!D22</f>
        <v>0</v>
      </c>
      <c r="E22" s="469">
        <f>ASTRA!E22+'VIOLE. DOM'!E22+'Copii-Carierei'!E22</f>
        <v>23</v>
      </c>
      <c r="F22" s="469">
        <f>ASTRA!F22+'VIOLE. DOM'!F22+'Copii-Carierei'!F22</f>
        <v>0</v>
      </c>
      <c r="G22" s="469">
        <f>ASTRA!G22+'VIOLE. DOM'!G22+'Copii-Carierei'!G22</f>
        <v>20</v>
      </c>
      <c r="H22" s="469">
        <f>ASTRA!H22+'VIOLE. DOM'!H22+'Copii-Carierei'!H22</f>
        <v>3</v>
      </c>
      <c r="I22" s="469">
        <f>ASTRA!I22+'VIOLE. DOM'!I22+'Copii-Carierei'!I22</f>
        <v>0</v>
      </c>
      <c r="J22" s="469"/>
      <c r="K22" s="469"/>
      <c r="L22" s="469"/>
      <c r="O22" s="83"/>
    </row>
    <row r="23" spans="1:15" s="3" customFormat="1" x14ac:dyDescent="0.2">
      <c r="A23" s="66">
        <v>13</v>
      </c>
      <c r="B23" s="31" t="s">
        <v>206</v>
      </c>
      <c r="C23" s="243" t="s">
        <v>207</v>
      </c>
      <c r="D23" s="476">
        <f>ASTRA!D23+'VIOLE. DOM'!D23+'Copii-Carierei'!D23</f>
        <v>0</v>
      </c>
      <c r="E23" s="476">
        <f>ASTRA!E23+'VIOLE. DOM'!E23+'Copii-Carierei'!E23</f>
        <v>23</v>
      </c>
      <c r="F23" s="476">
        <f>ASTRA!F23+'VIOLE. DOM'!F23+'Copii-Carierei'!F23</f>
        <v>0</v>
      </c>
      <c r="G23" s="476">
        <f>ASTRA!G23+'VIOLE. DOM'!G23+'Copii-Carierei'!G23</f>
        <v>20</v>
      </c>
      <c r="H23" s="476">
        <f>ASTRA!H23+'VIOLE. DOM'!H23+'Copii-Carierei'!H23</f>
        <v>3</v>
      </c>
      <c r="I23" s="476">
        <f>ASTRA!I23+'VIOLE. DOM'!I23+'Copii-Carierei'!I23</f>
        <v>0</v>
      </c>
      <c r="J23" s="469"/>
      <c r="K23" s="469"/>
      <c r="L23" s="469"/>
      <c r="O23" s="83"/>
    </row>
    <row r="24" spans="1:15" s="3" customFormat="1" hidden="1" x14ac:dyDescent="0.2">
      <c r="A24" s="66">
        <v>14</v>
      </c>
      <c r="B24" s="31" t="s">
        <v>262</v>
      </c>
      <c r="C24" s="404" t="s">
        <v>217</v>
      </c>
      <c r="D24" s="469">
        <f>ASTRA!D24+'VIOLE. DOM'!D24+'Copii-Carierei'!D24</f>
        <v>0</v>
      </c>
      <c r="E24" s="469">
        <f>ASTRA!E24+'VIOLE. DOM'!E24+'Copii-Carierei'!E24</f>
        <v>0</v>
      </c>
      <c r="F24" s="469"/>
      <c r="G24" s="469"/>
      <c r="H24" s="469"/>
      <c r="I24" s="469"/>
      <c r="J24" s="469"/>
      <c r="K24" s="469"/>
      <c r="L24" s="469"/>
      <c r="O24" s="83"/>
    </row>
    <row r="25" spans="1:15" s="3" customFormat="1" x14ac:dyDescent="0.2">
      <c r="A25" s="66">
        <v>15</v>
      </c>
      <c r="B25" s="30" t="s">
        <v>14</v>
      </c>
      <c r="C25" s="244" t="s">
        <v>15</v>
      </c>
      <c r="D25" s="469">
        <f>ASTRA!D25+'VIOLE. DOM'!D25+'Copii-Carierei'!D25</f>
        <v>0</v>
      </c>
      <c r="E25" s="469">
        <f>ASTRA!E25+'VIOLE. DOM'!E25+'Copii-Carierei'!E25</f>
        <v>23</v>
      </c>
      <c r="F25" s="469">
        <f>ASTRA!F25+'VIOLE. DOM'!F25+'Copii-Carierei'!F25</f>
        <v>5</v>
      </c>
      <c r="G25" s="469">
        <f>ASTRA!G25+'VIOLE. DOM'!G25+'Copii-Carierei'!G25</f>
        <v>5</v>
      </c>
      <c r="H25" s="469">
        <f>ASTRA!H25+'VIOLE. DOM'!H25+'Copii-Carierei'!H25</f>
        <v>7</v>
      </c>
      <c r="I25" s="469">
        <f>ASTRA!I25+'VIOLE. DOM'!I25+'Copii-Carierei'!I25</f>
        <v>6</v>
      </c>
      <c r="J25" s="469"/>
      <c r="K25" s="469"/>
      <c r="L25" s="469"/>
    </row>
    <row r="26" spans="1:15" s="3" customFormat="1" hidden="1" x14ac:dyDescent="0.2">
      <c r="A26" s="66">
        <v>16</v>
      </c>
      <c r="B26" s="32" t="s">
        <v>16</v>
      </c>
      <c r="C26" s="242" t="s">
        <v>17</v>
      </c>
      <c r="D26" s="469">
        <f>ASTRA!D26+'VIOLE. DOM'!D26+'Copii-Carierei'!D26</f>
        <v>0</v>
      </c>
      <c r="E26" s="469">
        <f>ASTRA!E26+'VIOLE. DOM'!E26+'Copii-Carierei'!E26</f>
        <v>0</v>
      </c>
      <c r="F26" s="469">
        <f>ASTRA!F26+'VIOLE. DOM'!F26</f>
        <v>0</v>
      </c>
      <c r="G26" s="469">
        <f>ASTRA!G26+'VIOLE. DOM'!G26</f>
        <v>0</v>
      </c>
      <c r="H26" s="469">
        <f>ASTRA!H26+'VIOLE. DOM'!H26</f>
        <v>0</v>
      </c>
      <c r="I26" s="469">
        <f>ASTRA!I26+'VIOLE. DOM'!I26</f>
        <v>0</v>
      </c>
      <c r="J26" s="469"/>
      <c r="K26" s="469"/>
      <c r="L26" s="469"/>
    </row>
    <row r="27" spans="1:15" s="3" customFormat="1" hidden="1" x14ac:dyDescent="0.2">
      <c r="A27" s="66">
        <v>17</v>
      </c>
      <c r="B27" s="32" t="s">
        <v>18</v>
      </c>
      <c r="C27" s="242" t="s">
        <v>19</v>
      </c>
      <c r="D27" s="469">
        <f>ASTRA!D27+'VIOLE. DOM'!D27+'Copii-Carierei'!D27</f>
        <v>0</v>
      </c>
      <c r="E27" s="469">
        <f>ASTRA!E27+'VIOLE. DOM'!E27+'Copii-Carierei'!E27</f>
        <v>0</v>
      </c>
      <c r="F27" s="469">
        <f>ASTRA!F27+'VIOLE. DOM'!F27</f>
        <v>0</v>
      </c>
      <c r="G27" s="469">
        <f>ASTRA!G27+'VIOLE. DOM'!G27</f>
        <v>0</v>
      </c>
      <c r="H27" s="469">
        <f>ASTRA!H27+'VIOLE. DOM'!H27</f>
        <v>0</v>
      </c>
      <c r="I27" s="469">
        <f>ASTRA!I27+'VIOLE. DOM'!I27</f>
        <v>0</v>
      </c>
      <c r="J27" s="469"/>
      <c r="K27" s="469"/>
      <c r="L27" s="469"/>
    </row>
    <row r="28" spans="1:15" s="3" customFormat="1" hidden="1" x14ac:dyDescent="0.2">
      <c r="A28" s="66">
        <v>18</v>
      </c>
      <c r="B28" s="32" t="s">
        <v>20</v>
      </c>
      <c r="C28" s="242" t="s">
        <v>21</v>
      </c>
      <c r="D28" s="469">
        <f>ASTRA!D28+'VIOLE. DOM'!D28+'Copii-Carierei'!D28</f>
        <v>0</v>
      </c>
      <c r="E28" s="469">
        <f>ASTRA!E28+'VIOLE. DOM'!E28+'Copii-Carierei'!E28</f>
        <v>0</v>
      </c>
      <c r="F28" s="469">
        <f>ASTRA!F28+'VIOLE. DOM'!F28</f>
        <v>0</v>
      </c>
      <c r="G28" s="469">
        <f>ASTRA!G28+'VIOLE. DOM'!G28</f>
        <v>0</v>
      </c>
      <c r="H28" s="469">
        <f>ASTRA!H28+'VIOLE. DOM'!H28</f>
        <v>0</v>
      </c>
      <c r="I28" s="469">
        <f>ASTRA!I28+'VIOLE. DOM'!I28</f>
        <v>0</v>
      </c>
      <c r="J28" s="469"/>
      <c r="K28" s="469"/>
      <c r="L28" s="469"/>
    </row>
    <row r="29" spans="1:15" s="3" customFormat="1" ht="25.5" hidden="1" x14ac:dyDescent="0.2">
      <c r="A29" s="66">
        <v>19</v>
      </c>
      <c r="B29" s="33" t="s">
        <v>22</v>
      </c>
      <c r="C29" s="458" t="s">
        <v>23</v>
      </c>
      <c r="D29" s="469">
        <f>ASTRA!D29+'VIOLE. DOM'!D29+'Copii-Carierei'!D29</f>
        <v>0</v>
      </c>
      <c r="E29" s="469">
        <f>ASTRA!E29+'VIOLE. DOM'!E29+'Copii-Carierei'!E29</f>
        <v>0</v>
      </c>
      <c r="F29" s="469">
        <f>ASTRA!F29+'VIOLE. DOM'!F29</f>
        <v>0</v>
      </c>
      <c r="G29" s="469">
        <f>ASTRA!G29+'VIOLE. DOM'!G29</f>
        <v>0</v>
      </c>
      <c r="H29" s="469">
        <f>ASTRA!H29+'VIOLE. DOM'!H29</f>
        <v>0</v>
      </c>
      <c r="I29" s="469">
        <f>ASTRA!I29+'VIOLE. DOM'!I29</f>
        <v>0</v>
      </c>
      <c r="J29" s="469"/>
      <c r="K29" s="469"/>
      <c r="L29" s="469"/>
    </row>
    <row r="30" spans="1:15" s="3" customFormat="1" hidden="1" x14ac:dyDescent="0.2">
      <c r="A30" s="66">
        <v>20</v>
      </c>
      <c r="B30" s="32" t="s">
        <v>24</v>
      </c>
      <c r="C30" s="242" t="s">
        <v>25</v>
      </c>
      <c r="D30" s="469">
        <f>ASTRA!D30+'VIOLE. DOM'!D30+'Copii-Carierei'!D30</f>
        <v>0</v>
      </c>
      <c r="E30" s="469">
        <f>ASTRA!E30+'VIOLE. DOM'!E30+'Copii-Carierei'!E30</f>
        <v>0</v>
      </c>
      <c r="F30" s="469">
        <f>ASTRA!F30+'VIOLE. DOM'!F30</f>
        <v>0</v>
      </c>
      <c r="G30" s="469">
        <f>ASTRA!G30+'VIOLE. DOM'!G30</f>
        <v>0</v>
      </c>
      <c r="H30" s="469">
        <f>ASTRA!H30+'VIOLE. DOM'!H30</f>
        <v>0</v>
      </c>
      <c r="I30" s="469">
        <f>ASTRA!I30+'VIOLE. DOM'!I30</f>
        <v>0</v>
      </c>
      <c r="J30" s="469"/>
      <c r="K30" s="469"/>
      <c r="L30" s="469"/>
    </row>
    <row r="31" spans="1:15" s="3" customFormat="1" x14ac:dyDescent="0.2">
      <c r="A31" s="66">
        <v>21</v>
      </c>
      <c r="B31" s="32" t="s">
        <v>164</v>
      </c>
      <c r="C31" s="242" t="s">
        <v>165</v>
      </c>
      <c r="D31" s="476">
        <f>ASTRA!D31+'VIOLE. DOM'!D31+'Copii-Carierei'!D31</f>
        <v>0</v>
      </c>
      <c r="E31" s="476">
        <f>ASTRA!E31+'VIOLE. DOM'!E31+'Copii-Carierei'!E31</f>
        <v>23</v>
      </c>
      <c r="F31" s="476">
        <f>ASTRA!F31+'VIOLE. DOM'!F31+'Copii-Carierei'!F31</f>
        <v>5</v>
      </c>
      <c r="G31" s="476">
        <f>ASTRA!G31+'VIOLE. DOM'!G31+'Copii-Carierei'!G31</f>
        <v>5</v>
      </c>
      <c r="H31" s="476">
        <f>ASTRA!H31+'VIOLE. DOM'!H31+'Copii-Carierei'!H31</f>
        <v>7</v>
      </c>
      <c r="I31" s="476">
        <f>ASTRA!I31+'VIOLE. DOM'!I31+'Copii-Carierei'!I31</f>
        <v>6</v>
      </c>
      <c r="J31" s="476"/>
      <c r="K31" s="476"/>
      <c r="L31" s="476"/>
    </row>
    <row r="32" spans="1:15" s="3" customFormat="1" hidden="1" x14ac:dyDescent="0.2">
      <c r="A32" s="66">
        <v>22</v>
      </c>
      <c r="B32" s="32" t="s">
        <v>166</v>
      </c>
      <c r="C32" s="242" t="s">
        <v>167</v>
      </c>
      <c r="D32" s="469">
        <f>ASTRA!D32+'VIOLE. DOM'!D32+'Copii-Carierei'!D32</f>
        <v>0</v>
      </c>
      <c r="E32" s="469">
        <f>ASTRA!E32+'VIOLE. DOM'!E32+'Copii-Carierei'!E32</f>
        <v>0</v>
      </c>
      <c r="F32" s="469">
        <f>ASTRA!F32+'VIOLE. DOM'!F32</f>
        <v>0</v>
      </c>
      <c r="G32" s="469">
        <f>ASTRA!G32+'VIOLE. DOM'!G32</f>
        <v>0</v>
      </c>
      <c r="H32" s="469">
        <f>ASTRA!H32+'VIOLE. DOM'!H32</f>
        <v>0</v>
      </c>
      <c r="I32" s="469">
        <f>ASTRA!I32+'VIOLE. DOM'!I32</f>
        <v>0</v>
      </c>
      <c r="J32" s="469"/>
      <c r="K32" s="469"/>
      <c r="L32" s="469"/>
    </row>
    <row r="33" spans="1:12" s="3" customFormat="1" ht="25.5" x14ac:dyDescent="0.2">
      <c r="A33" s="66">
        <v>23</v>
      </c>
      <c r="B33" s="23" t="s">
        <v>135</v>
      </c>
      <c r="C33" s="425">
        <v>20</v>
      </c>
      <c r="D33" s="469">
        <f>ASTRA!D33+'VIOLE. DOM'!D33+'Copii-Carierei'!D33</f>
        <v>0</v>
      </c>
      <c r="E33" s="469">
        <f>ASTRA!E33+'VIOLE. DOM'!E33+'Copii-Carierei'!E33</f>
        <v>519</v>
      </c>
      <c r="F33" s="469">
        <f>ASTRA!F33+'VIOLE. DOM'!F33+'Copii-Carierei'!F33</f>
        <v>149</v>
      </c>
      <c r="G33" s="469">
        <f>ASTRA!G33+'VIOLE. DOM'!G33+'Copii-Carierei'!G33</f>
        <v>94</v>
      </c>
      <c r="H33" s="469">
        <f>ASTRA!H33+'VIOLE. DOM'!H33+'Copii-Carierei'!H33</f>
        <v>140</v>
      </c>
      <c r="I33" s="469">
        <f>ASTRA!I33+'VIOLE. DOM'!I33+'Copii-Carierei'!I33</f>
        <v>136</v>
      </c>
      <c r="J33" s="469">
        <v>593</v>
      </c>
      <c r="K33" s="469">
        <v>591</v>
      </c>
      <c r="L33" s="469">
        <v>590</v>
      </c>
    </row>
    <row r="34" spans="1:12" s="3" customFormat="1" x14ac:dyDescent="0.2">
      <c r="A34" s="66">
        <v>24</v>
      </c>
      <c r="B34" s="29" t="s">
        <v>26</v>
      </c>
      <c r="C34" s="244" t="s">
        <v>27</v>
      </c>
      <c r="D34" s="469">
        <f>ASTRA!D34+'VIOLE. DOM'!D34+'Copii-Carierei'!D34</f>
        <v>0</v>
      </c>
      <c r="E34" s="469">
        <f>ASTRA!E34+'VIOLE. DOM'!E34+'Copii-Carierei'!E34</f>
        <v>197</v>
      </c>
      <c r="F34" s="469">
        <f>ASTRA!F34+'VIOLE. DOM'!F34+'Copii-Carierei'!F34</f>
        <v>84</v>
      </c>
      <c r="G34" s="469">
        <f>ASTRA!G34+'VIOLE. DOM'!G34+'Copii-Carierei'!G34</f>
        <v>16</v>
      </c>
      <c r="H34" s="469">
        <f>ASTRA!H34+'VIOLE. DOM'!H34+'Copii-Carierei'!H34</f>
        <v>49</v>
      </c>
      <c r="I34" s="469">
        <f>ASTRA!I34+'VIOLE. DOM'!I34+'Copii-Carierei'!I34</f>
        <v>48</v>
      </c>
      <c r="J34" s="469"/>
      <c r="K34" s="469"/>
      <c r="L34" s="469"/>
    </row>
    <row r="35" spans="1:12" s="3" customFormat="1" x14ac:dyDescent="0.2">
      <c r="A35" s="66">
        <v>25</v>
      </c>
      <c r="B35" s="30" t="s">
        <v>28</v>
      </c>
      <c r="C35" s="244" t="s">
        <v>29</v>
      </c>
      <c r="D35" s="469">
        <f>ASTRA!D35+'VIOLE. DOM'!D35+'Copii-Carierei'!D35</f>
        <v>0</v>
      </c>
      <c r="E35" s="469">
        <f>ASTRA!E35+'VIOLE. DOM'!E35+'Copii-Carierei'!E35</f>
        <v>3</v>
      </c>
      <c r="F35" s="469">
        <f>ASTRA!F35+'VIOLE. DOM'!F35+'Copii-Carierei'!F35</f>
        <v>3</v>
      </c>
      <c r="G35" s="469">
        <f>ASTRA!G35+'VIOLE. DOM'!G35+'Copii-Carierei'!G35</f>
        <v>0</v>
      </c>
      <c r="H35" s="469">
        <f>ASTRA!H35+'VIOLE. DOM'!H35+'Copii-Carierei'!H35</f>
        <v>0</v>
      </c>
      <c r="I35" s="469">
        <f>ASTRA!I35+'VIOLE. DOM'!I35+'Copii-Carierei'!I35</f>
        <v>0</v>
      </c>
      <c r="J35" s="469"/>
      <c r="K35" s="469"/>
      <c r="L35" s="469"/>
    </row>
    <row r="36" spans="1:12" s="3" customFormat="1" x14ac:dyDescent="0.2">
      <c r="A36" s="66">
        <v>26</v>
      </c>
      <c r="B36" s="32" t="s">
        <v>28</v>
      </c>
      <c r="C36" s="242"/>
      <c r="D36" s="476">
        <f>ASTRA!D36+'VIOLE. DOM'!D36+'Copii-Carierei'!D36</f>
        <v>0</v>
      </c>
      <c r="E36" s="476">
        <f>ASTRA!E36+'VIOLE. DOM'!E36+'Copii-Carierei'!E36</f>
        <v>3</v>
      </c>
      <c r="F36" s="476">
        <f>ASTRA!F36+'VIOLE. DOM'!F36+'Copii-Carierei'!F36</f>
        <v>3</v>
      </c>
      <c r="G36" s="476">
        <f>ASTRA!G36+'VIOLE. DOM'!G36+'Copii-Carierei'!G36</f>
        <v>0</v>
      </c>
      <c r="H36" s="476">
        <f>ASTRA!H36+'VIOLE. DOM'!H36+'Copii-Carierei'!H36</f>
        <v>0</v>
      </c>
      <c r="I36" s="476">
        <f>ASTRA!I36+'VIOLE. DOM'!I36+'Copii-Carierei'!I36</f>
        <v>0</v>
      </c>
      <c r="J36" s="476"/>
      <c r="K36" s="476"/>
      <c r="L36" s="476"/>
    </row>
    <row r="37" spans="1:12" s="3" customFormat="1" hidden="1" x14ac:dyDescent="0.2">
      <c r="A37" s="66">
        <v>27</v>
      </c>
      <c r="B37" s="32" t="s">
        <v>169</v>
      </c>
      <c r="C37" s="242"/>
      <c r="D37" s="469">
        <f>ASTRA!D37+'VIOLE. DOM'!D37+'Copii-Carierei'!D37</f>
        <v>0</v>
      </c>
      <c r="E37" s="469">
        <f>ASTRA!E37+'VIOLE. DOM'!E37+'Copii-Carierei'!E37</f>
        <v>0</v>
      </c>
      <c r="F37" s="469">
        <f>ASTRA!F37+'VIOLE. DOM'!F37+'Copii-Carierei'!F37</f>
        <v>0</v>
      </c>
      <c r="G37" s="469">
        <f>ASTRA!G37+'VIOLE. DOM'!G37+'Copii-Carierei'!G37</f>
        <v>0</v>
      </c>
      <c r="H37" s="469">
        <f>ASTRA!H37+'VIOLE. DOM'!H37+'Copii-Carierei'!H37</f>
        <v>0</v>
      </c>
      <c r="I37" s="469">
        <f>ASTRA!I37+'VIOLE. DOM'!I37+'Copii-Carierei'!I37</f>
        <v>0</v>
      </c>
      <c r="J37" s="469"/>
      <c r="K37" s="469"/>
      <c r="L37" s="469"/>
    </row>
    <row r="38" spans="1:12" s="3" customFormat="1" hidden="1" x14ac:dyDescent="0.2">
      <c r="A38" s="66">
        <v>28</v>
      </c>
      <c r="B38" s="32" t="s">
        <v>168</v>
      </c>
      <c r="C38" s="242"/>
      <c r="D38" s="469">
        <f>ASTRA!D38+'VIOLE. DOM'!D38+'Copii-Carierei'!D38</f>
        <v>0</v>
      </c>
      <c r="E38" s="469">
        <f>ASTRA!E38+'VIOLE. DOM'!E38+'Copii-Carierei'!E38</f>
        <v>0</v>
      </c>
      <c r="F38" s="469">
        <f>ASTRA!F38+'VIOLE. DOM'!F38+'Copii-Carierei'!F38</f>
        <v>0</v>
      </c>
      <c r="G38" s="469">
        <f>ASTRA!G38+'VIOLE. DOM'!G38+'Copii-Carierei'!G38</f>
        <v>0</v>
      </c>
      <c r="H38" s="469">
        <f>ASTRA!H38+'VIOLE. DOM'!H38+'Copii-Carierei'!H38</f>
        <v>0</v>
      </c>
      <c r="I38" s="469">
        <f>ASTRA!I38+'VIOLE. DOM'!I38+'Copii-Carierei'!I38</f>
        <v>0</v>
      </c>
      <c r="J38" s="469"/>
      <c r="K38" s="469"/>
      <c r="L38" s="469"/>
    </row>
    <row r="39" spans="1:12" s="3" customFormat="1" x14ac:dyDescent="0.2">
      <c r="A39" s="66">
        <v>29</v>
      </c>
      <c r="B39" s="30" t="s">
        <v>30</v>
      </c>
      <c r="C39" s="244" t="s">
        <v>31</v>
      </c>
      <c r="D39" s="469">
        <f>ASTRA!D39+'VIOLE. DOM'!D39+'Copii-Carierei'!D39</f>
        <v>0</v>
      </c>
      <c r="E39" s="469">
        <f>ASTRA!E39+'VIOLE. DOM'!E39+'Copii-Carierei'!E39</f>
        <v>4</v>
      </c>
      <c r="F39" s="469">
        <f>ASTRA!F39+'VIOLE. DOM'!F39+'Copii-Carierei'!F39</f>
        <v>3</v>
      </c>
      <c r="G39" s="469">
        <f>ASTRA!G39+'VIOLE. DOM'!G39+'Copii-Carierei'!G39</f>
        <v>1</v>
      </c>
      <c r="H39" s="469">
        <f>ASTRA!H39+'VIOLE. DOM'!H39+'Copii-Carierei'!H39</f>
        <v>0</v>
      </c>
      <c r="I39" s="469">
        <f>ASTRA!I39+'VIOLE. DOM'!I39+'Copii-Carierei'!I39</f>
        <v>0</v>
      </c>
      <c r="J39" s="469"/>
      <c r="K39" s="469"/>
      <c r="L39" s="469"/>
    </row>
    <row r="40" spans="1:12" s="3" customFormat="1" x14ac:dyDescent="0.2">
      <c r="A40" s="66">
        <v>30</v>
      </c>
      <c r="B40" s="32" t="s">
        <v>184</v>
      </c>
      <c r="C40" s="244"/>
      <c r="D40" s="476">
        <f>ASTRA!D40+'VIOLE. DOM'!D40+'Copii-Carierei'!D40</f>
        <v>0</v>
      </c>
      <c r="E40" s="476">
        <f>ASTRA!E40+'VIOLE. DOM'!E40+'Copii-Carierei'!E40</f>
        <v>4</v>
      </c>
      <c r="F40" s="476">
        <f>ASTRA!F40+'VIOLE. DOM'!F40+'Copii-Carierei'!F40</f>
        <v>3</v>
      </c>
      <c r="G40" s="476">
        <f>ASTRA!G40+'VIOLE. DOM'!G40+'Copii-Carierei'!G40</f>
        <v>1</v>
      </c>
      <c r="H40" s="476">
        <f>ASTRA!H40+'VIOLE. DOM'!H40+'Copii-Carierei'!H40</f>
        <v>0</v>
      </c>
      <c r="I40" s="476">
        <f>ASTRA!I40+'VIOLE. DOM'!I40+'Copii-Carierei'!I40</f>
        <v>0</v>
      </c>
      <c r="J40" s="476"/>
      <c r="K40" s="476"/>
      <c r="L40" s="476"/>
    </row>
    <row r="41" spans="1:12" s="3" customFormat="1" hidden="1" x14ac:dyDescent="0.2">
      <c r="A41" s="66">
        <v>31</v>
      </c>
      <c r="B41" s="32" t="s">
        <v>170</v>
      </c>
      <c r="C41" s="244"/>
      <c r="D41" s="476">
        <f>ASTRA!D41+'VIOLE. DOM'!D41+'Copii-Carierei'!D41</f>
        <v>0</v>
      </c>
      <c r="E41" s="476">
        <f>ASTRA!E41+'VIOLE. DOM'!E41+'Copii-Carierei'!E41</f>
        <v>0</v>
      </c>
      <c r="F41" s="476">
        <f>ASTRA!F41+'VIOLE. DOM'!F41+'Copii-Carierei'!F41</f>
        <v>0</v>
      </c>
      <c r="G41" s="476">
        <f>ASTRA!G41+'VIOLE. DOM'!G41+'Copii-Carierei'!G41</f>
        <v>0</v>
      </c>
      <c r="H41" s="476">
        <f>ASTRA!H41+'VIOLE. DOM'!H41+'Copii-Carierei'!H41</f>
        <v>0</v>
      </c>
      <c r="I41" s="476">
        <f>ASTRA!I41+'VIOLE. DOM'!I41+'Copii-Carierei'!I41</f>
        <v>0</v>
      </c>
      <c r="J41" s="469"/>
      <c r="K41" s="469"/>
      <c r="L41" s="469"/>
    </row>
    <row r="42" spans="1:12" s="3" customFormat="1" x14ac:dyDescent="0.2">
      <c r="A42" s="66">
        <v>32</v>
      </c>
      <c r="B42" s="32" t="s">
        <v>32</v>
      </c>
      <c r="C42" s="242" t="s">
        <v>33</v>
      </c>
      <c r="D42" s="476">
        <f>ASTRA!D42+'VIOLE. DOM'!D42+'Copii-Carierei'!D42</f>
        <v>0</v>
      </c>
      <c r="E42" s="476">
        <f>ASTRA!E42+'VIOLE. DOM'!E42+'Copii-Carierei'!E42</f>
        <v>134</v>
      </c>
      <c r="F42" s="476">
        <f>ASTRA!F42+'VIOLE. DOM'!F42+'Copii-Carierei'!F42</f>
        <v>55</v>
      </c>
      <c r="G42" s="476">
        <f>ASTRA!G42+'VIOLE. DOM'!G42+'Copii-Carierei'!G42</f>
        <v>0</v>
      </c>
      <c r="H42" s="476">
        <f>ASTRA!H42+'VIOLE. DOM'!H42+'Copii-Carierei'!H42</f>
        <v>39</v>
      </c>
      <c r="I42" s="476">
        <f>ASTRA!I42+'VIOLE. DOM'!I42+'Copii-Carierei'!I42</f>
        <v>40</v>
      </c>
      <c r="J42" s="469"/>
      <c r="K42" s="469"/>
      <c r="L42" s="469"/>
    </row>
    <row r="43" spans="1:12" s="3" customFormat="1" x14ac:dyDescent="0.2">
      <c r="A43" s="66">
        <v>33</v>
      </c>
      <c r="B43" s="32" t="s">
        <v>34</v>
      </c>
      <c r="C43" s="242" t="s">
        <v>35</v>
      </c>
      <c r="D43" s="476">
        <f>ASTRA!D43+'VIOLE. DOM'!D43+'Copii-Carierei'!D43</f>
        <v>0</v>
      </c>
      <c r="E43" s="476">
        <f>ASTRA!E43+'VIOLE. DOM'!E43+'Copii-Carierei'!E43</f>
        <v>20</v>
      </c>
      <c r="F43" s="476">
        <f>ASTRA!F43+'VIOLE. DOM'!F43+'Copii-Carierei'!F43</f>
        <v>6</v>
      </c>
      <c r="G43" s="476">
        <f>ASTRA!G43+'VIOLE. DOM'!G43+'Copii-Carierei'!G43</f>
        <v>5</v>
      </c>
      <c r="H43" s="476">
        <f>ASTRA!H43+'VIOLE. DOM'!H43+'Copii-Carierei'!H43</f>
        <v>5</v>
      </c>
      <c r="I43" s="476">
        <f>ASTRA!I43+'VIOLE. DOM'!I43+'Copii-Carierei'!I43</f>
        <v>4</v>
      </c>
      <c r="J43" s="469"/>
      <c r="K43" s="469"/>
      <c r="L43" s="469"/>
    </row>
    <row r="44" spans="1:12" s="3" customFormat="1" hidden="1" x14ac:dyDescent="0.2">
      <c r="A44" s="66">
        <v>34</v>
      </c>
      <c r="B44" s="32" t="s">
        <v>36</v>
      </c>
      <c r="C44" s="242" t="s">
        <v>37</v>
      </c>
      <c r="D44" s="476">
        <f>ASTRA!D44+'VIOLE. DOM'!D44+'Copii-Carierei'!D44</f>
        <v>0</v>
      </c>
      <c r="E44" s="476">
        <f>ASTRA!E44+'VIOLE. DOM'!E44+'Copii-Carierei'!E44</f>
        <v>0</v>
      </c>
      <c r="F44" s="476">
        <f>ASTRA!F44+'VIOLE. DOM'!F44+'Copii-Carierei'!F44</f>
        <v>0</v>
      </c>
      <c r="G44" s="476">
        <f>ASTRA!G44+'VIOLE. DOM'!G44+'Copii-Carierei'!G44</f>
        <v>0</v>
      </c>
      <c r="H44" s="476">
        <f>ASTRA!H44+'VIOLE. DOM'!H44+'Copii-Carierei'!H44</f>
        <v>0</v>
      </c>
      <c r="I44" s="476">
        <f>ASTRA!I44+'VIOLE. DOM'!I44+'Copii-Carierei'!I44</f>
        <v>0</v>
      </c>
      <c r="J44" s="469"/>
      <c r="K44" s="469"/>
      <c r="L44" s="469"/>
    </row>
    <row r="45" spans="1:12" s="3" customFormat="1" hidden="1" x14ac:dyDescent="0.2">
      <c r="A45" s="66">
        <v>35</v>
      </c>
      <c r="B45" s="32" t="s">
        <v>38</v>
      </c>
      <c r="C45" s="242" t="s">
        <v>39</v>
      </c>
      <c r="D45" s="476">
        <f>ASTRA!D45+'VIOLE. DOM'!D45+'Copii-Carierei'!D45</f>
        <v>0</v>
      </c>
      <c r="E45" s="476">
        <f>ASTRA!E45+'VIOLE. DOM'!E45+'Copii-Carierei'!E45</f>
        <v>0</v>
      </c>
      <c r="F45" s="476">
        <f>ASTRA!F45+'VIOLE. DOM'!F45+'Copii-Carierei'!F45</f>
        <v>0</v>
      </c>
      <c r="G45" s="476">
        <f>ASTRA!G45+'VIOLE. DOM'!G45+'Copii-Carierei'!G45</f>
        <v>0</v>
      </c>
      <c r="H45" s="476">
        <f>ASTRA!H45+'VIOLE. DOM'!H45+'Copii-Carierei'!H45</f>
        <v>0</v>
      </c>
      <c r="I45" s="476">
        <f>ASTRA!I45+'VIOLE. DOM'!I45+'Copii-Carierei'!I45</f>
        <v>0</v>
      </c>
      <c r="J45" s="469"/>
      <c r="K45" s="469"/>
      <c r="L45" s="469"/>
    </row>
    <row r="46" spans="1:12" s="3" customFormat="1" x14ac:dyDescent="0.2">
      <c r="A46" s="66">
        <v>36</v>
      </c>
      <c r="B46" s="32" t="s">
        <v>40</v>
      </c>
      <c r="C46" s="242" t="s">
        <v>41</v>
      </c>
      <c r="D46" s="476">
        <f>ASTRA!D46+'VIOLE. DOM'!D46+'Copii-Carierei'!D46</f>
        <v>0</v>
      </c>
      <c r="E46" s="476">
        <f>ASTRA!E46+'VIOLE. DOM'!E46+'Copii-Carierei'!E46</f>
        <v>7</v>
      </c>
      <c r="F46" s="476">
        <f>ASTRA!F46+'VIOLE. DOM'!F46+'Copii-Carierei'!F46</f>
        <v>2</v>
      </c>
      <c r="G46" s="476">
        <f>ASTRA!G46+'VIOLE. DOM'!G46+'Copii-Carierei'!G46</f>
        <v>2</v>
      </c>
      <c r="H46" s="476">
        <f>ASTRA!H46+'VIOLE. DOM'!H46+'Copii-Carierei'!H46</f>
        <v>2</v>
      </c>
      <c r="I46" s="476">
        <f>ASTRA!I46+'VIOLE. DOM'!I46+'Copii-Carierei'!I46</f>
        <v>1</v>
      </c>
      <c r="J46" s="469"/>
      <c r="K46" s="469"/>
      <c r="L46" s="469"/>
    </row>
    <row r="47" spans="1:12" s="3" customFormat="1" x14ac:dyDescent="0.2">
      <c r="A47" s="66">
        <v>37</v>
      </c>
      <c r="B47" s="32" t="s">
        <v>40</v>
      </c>
      <c r="C47" s="242"/>
      <c r="D47" s="476">
        <f>ASTRA!D47+'VIOLE. DOM'!D47+'Copii-Carierei'!D47</f>
        <v>0</v>
      </c>
      <c r="E47" s="476">
        <f>ASTRA!E47+'VIOLE. DOM'!E47+'Copii-Carierei'!E47</f>
        <v>7</v>
      </c>
      <c r="F47" s="476">
        <f>ASTRA!F47+'VIOLE. DOM'!F47+'Copii-Carierei'!F47</f>
        <v>2</v>
      </c>
      <c r="G47" s="476">
        <f>ASTRA!G47+'VIOLE. DOM'!G47+'Copii-Carierei'!G47</f>
        <v>2</v>
      </c>
      <c r="H47" s="476">
        <f>ASTRA!H47+'VIOLE. DOM'!H47+'Copii-Carierei'!H47</f>
        <v>2</v>
      </c>
      <c r="I47" s="476">
        <f>ASTRA!I47+'VIOLE. DOM'!I47+'Copii-Carierei'!I47</f>
        <v>1</v>
      </c>
      <c r="J47" s="476"/>
      <c r="K47" s="476"/>
      <c r="L47" s="476"/>
    </row>
    <row r="48" spans="1:12" s="3" customFormat="1" hidden="1" x14ac:dyDescent="0.2">
      <c r="A48" s="66">
        <v>38</v>
      </c>
      <c r="B48" s="32" t="s">
        <v>139</v>
      </c>
      <c r="C48" s="242"/>
      <c r="D48" s="469">
        <f>ASTRA!D48+'VIOLE. DOM'!D48+'Copii-Carierei'!D48</f>
        <v>0</v>
      </c>
      <c r="E48" s="469">
        <f>ASTRA!E48+'VIOLE. DOM'!E48+'Copii-Carierei'!E48</f>
        <v>0</v>
      </c>
      <c r="F48" s="469">
        <f>ASTRA!F48+'VIOLE. DOM'!F48+'Copii-Carierei'!F48</f>
        <v>0</v>
      </c>
      <c r="G48" s="469">
        <f>ASTRA!G48+'VIOLE. DOM'!G48+'Copii-Carierei'!G48</f>
        <v>0</v>
      </c>
      <c r="H48" s="469">
        <f>ASTRA!H48+'VIOLE. DOM'!H48+'Copii-Carierei'!H48</f>
        <v>0</v>
      </c>
      <c r="I48" s="469">
        <f>ASTRA!I48+'VIOLE. DOM'!I48+'Copii-Carierei'!I48</f>
        <v>0</v>
      </c>
      <c r="J48" s="469"/>
      <c r="K48" s="469"/>
      <c r="L48" s="469"/>
    </row>
    <row r="49" spans="1:12" s="3" customFormat="1" x14ac:dyDescent="0.2">
      <c r="A49" s="66">
        <v>39</v>
      </c>
      <c r="B49" s="26" t="s">
        <v>42</v>
      </c>
      <c r="C49" s="244" t="s">
        <v>43</v>
      </c>
      <c r="D49" s="469">
        <f>ASTRA!D49+'VIOLE. DOM'!D49+'Copii-Carierei'!D49</f>
        <v>0</v>
      </c>
      <c r="E49" s="469">
        <f>ASTRA!E49+'VIOLE. DOM'!E49+'Copii-Carierei'!E49</f>
        <v>5</v>
      </c>
      <c r="F49" s="469">
        <f>ASTRA!F49+'VIOLE. DOM'!F49+'Copii-Carierei'!F49</f>
        <v>5</v>
      </c>
      <c r="G49" s="469">
        <f>ASTRA!G49+'VIOLE. DOM'!G49+'Copii-Carierei'!G49</f>
        <v>0</v>
      </c>
      <c r="H49" s="469">
        <f>ASTRA!H49+'VIOLE. DOM'!H49+'Copii-Carierei'!H49</f>
        <v>0</v>
      </c>
      <c r="I49" s="469">
        <f>ASTRA!I49+'VIOLE. DOM'!I49+'Copii-Carierei'!I49</f>
        <v>0</v>
      </c>
      <c r="J49" s="469"/>
      <c r="K49" s="469"/>
      <c r="L49" s="469"/>
    </row>
    <row r="50" spans="1:12" s="3" customFormat="1" x14ac:dyDescent="0.2">
      <c r="A50" s="66">
        <v>40</v>
      </c>
      <c r="B50" s="34" t="s">
        <v>42</v>
      </c>
      <c r="C50" s="242"/>
      <c r="D50" s="476">
        <f>ASTRA!D50+'VIOLE. DOM'!D50+'Copii-Carierei'!D50</f>
        <v>0</v>
      </c>
      <c r="E50" s="476">
        <f>ASTRA!E50+'VIOLE. DOM'!E50+'Copii-Carierei'!E50</f>
        <v>5</v>
      </c>
      <c r="F50" s="476">
        <f>ASTRA!F50+'VIOLE. DOM'!F50+'Copii-Carierei'!F50</f>
        <v>5</v>
      </c>
      <c r="G50" s="476">
        <f>ASTRA!G50+'VIOLE. DOM'!G50+'Copii-Carierei'!G50</f>
        <v>0</v>
      </c>
      <c r="H50" s="476">
        <f>ASTRA!H50+'VIOLE. DOM'!H50+'Copii-Carierei'!H50</f>
        <v>0</v>
      </c>
      <c r="I50" s="476">
        <f>ASTRA!I50+'VIOLE. DOM'!I50+'Copii-Carierei'!I50</f>
        <v>0</v>
      </c>
      <c r="J50" s="476"/>
      <c r="K50" s="476"/>
      <c r="L50" s="476"/>
    </row>
    <row r="51" spans="1:12" s="3" customFormat="1" hidden="1" x14ac:dyDescent="0.2">
      <c r="A51" s="66">
        <v>41</v>
      </c>
      <c r="B51" s="34" t="s">
        <v>160</v>
      </c>
      <c r="C51" s="242"/>
      <c r="D51" s="469">
        <f>ASTRA!D51+'VIOLE. DOM'!D51+'Copii-Carierei'!D51</f>
        <v>0</v>
      </c>
      <c r="E51" s="469">
        <f>ASTRA!E51+'VIOLE. DOM'!E51+'Copii-Carierei'!E51</f>
        <v>0</v>
      </c>
      <c r="F51" s="469">
        <f>ASTRA!F51+'VIOLE. DOM'!F51+'Copii-Carierei'!F51</f>
        <v>0</v>
      </c>
      <c r="G51" s="469">
        <f>ASTRA!G51+'VIOLE. DOM'!G51+'Copii-Carierei'!G51</f>
        <v>0</v>
      </c>
      <c r="H51" s="469">
        <f>ASTRA!H51+'VIOLE. DOM'!H51+'Copii-Carierei'!H51</f>
        <v>0</v>
      </c>
      <c r="I51" s="469">
        <f>ASTRA!I51+'VIOLE. DOM'!I51+'Copii-Carierei'!I51</f>
        <v>0</v>
      </c>
      <c r="J51" s="469"/>
      <c r="K51" s="469"/>
      <c r="L51" s="469"/>
    </row>
    <row r="52" spans="1:12" s="3" customFormat="1" x14ac:dyDescent="0.2">
      <c r="A52" s="66">
        <v>42</v>
      </c>
      <c r="B52" s="30" t="s">
        <v>44</v>
      </c>
      <c r="C52" s="244" t="s">
        <v>45</v>
      </c>
      <c r="D52" s="469">
        <f>ASTRA!D52+'VIOLE. DOM'!D52+'Copii-Carierei'!D52</f>
        <v>0</v>
      </c>
      <c r="E52" s="469">
        <f>ASTRA!E52+'VIOLE. DOM'!E52+'Copii-Carierei'!E52</f>
        <v>24</v>
      </c>
      <c r="F52" s="469">
        <f>ASTRA!F52+'VIOLE. DOM'!F52+'Copii-Carierei'!F52</f>
        <v>10</v>
      </c>
      <c r="G52" s="469">
        <f>ASTRA!G52+'VIOLE. DOM'!G52+'Copii-Carierei'!G52</f>
        <v>8</v>
      </c>
      <c r="H52" s="469">
        <f>ASTRA!H52+'VIOLE. DOM'!H52+'Copii-Carierei'!H52</f>
        <v>3</v>
      </c>
      <c r="I52" s="469">
        <f>ASTRA!I52+'VIOLE. DOM'!I52+'Copii-Carierei'!I52</f>
        <v>3</v>
      </c>
      <c r="J52" s="469"/>
      <c r="K52" s="469"/>
      <c r="L52" s="469"/>
    </row>
    <row r="53" spans="1:12" s="3" customFormat="1" x14ac:dyDescent="0.2">
      <c r="A53" s="66">
        <v>43</v>
      </c>
      <c r="B53" s="32" t="s">
        <v>157</v>
      </c>
      <c r="C53" s="242"/>
      <c r="D53" s="476">
        <f>ASTRA!D53+'VIOLE. DOM'!D53+'Copii-Carierei'!D53</f>
        <v>0</v>
      </c>
      <c r="E53" s="476">
        <f>ASTRA!E53+'VIOLE. DOM'!E53+'Copii-Carierei'!E53</f>
        <v>16</v>
      </c>
      <c r="F53" s="476">
        <f>ASTRA!F53+'VIOLE. DOM'!F53+'Copii-Carierei'!F53</f>
        <v>5</v>
      </c>
      <c r="G53" s="476">
        <f>ASTRA!G53+'VIOLE. DOM'!G53+'Copii-Carierei'!G53</f>
        <v>5</v>
      </c>
      <c r="H53" s="476">
        <f>ASTRA!H53+'VIOLE. DOM'!H53+'Copii-Carierei'!H53</f>
        <v>3</v>
      </c>
      <c r="I53" s="476">
        <f>ASTRA!I53+'VIOLE. DOM'!I53+'Copii-Carierei'!I53</f>
        <v>3</v>
      </c>
      <c r="J53" s="476"/>
      <c r="K53" s="476"/>
      <c r="L53" s="476"/>
    </row>
    <row r="54" spans="1:12" s="3" customFormat="1" x14ac:dyDescent="0.2">
      <c r="A54" s="66">
        <v>44</v>
      </c>
      <c r="B54" s="32" t="s">
        <v>158</v>
      </c>
      <c r="C54" s="242"/>
      <c r="D54" s="476">
        <f>ASTRA!D54+'VIOLE. DOM'!D54+'Copii-Carierei'!D54</f>
        <v>0</v>
      </c>
      <c r="E54" s="476">
        <f>ASTRA!E54+'VIOLE. DOM'!E54+'Copii-Carierei'!E54</f>
        <v>8</v>
      </c>
      <c r="F54" s="476">
        <f>ASTRA!F54+'VIOLE. DOM'!F54+'Copii-Carierei'!F54</f>
        <v>5</v>
      </c>
      <c r="G54" s="476">
        <f>ASTRA!G54+'VIOLE. DOM'!G54+'Copii-Carierei'!G54</f>
        <v>3</v>
      </c>
      <c r="H54" s="476">
        <f>ASTRA!H54+'VIOLE. DOM'!H54+'Copii-Carierei'!H54</f>
        <v>0</v>
      </c>
      <c r="I54" s="476">
        <f>ASTRA!I54+'VIOLE. DOM'!I54+'Copii-Carierei'!I54</f>
        <v>0</v>
      </c>
      <c r="J54" s="476"/>
      <c r="K54" s="476"/>
      <c r="L54" s="476"/>
    </row>
    <row r="55" spans="1:12" s="3" customFormat="1" hidden="1" x14ac:dyDescent="0.2">
      <c r="A55" s="66">
        <v>45</v>
      </c>
      <c r="B55" s="32" t="s">
        <v>171</v>
      </c>
      <c r="C55" s="242"/>
      <c r="D55" s="469">
        <f>ASTRA!D55+'VIOLE. DOM'!D55+'Copii-Carierei'!D55</f>
        <v>0</v>
      </c>
      <c r="E55" s="469">
        <f>ASTRA!E55+'VIOLE. DOM'!E55+'Copii-Carierei'!E55</f>
        <v>0</v>
      </c>
      <c r="F55" s="469">
        <f>ASTRA!F55+'VIOLE. DOM'!F55+'Copii-Carierei'!F55</f>
        <v>0</v>
      </c>
      <c r="G55" s="469">
        <f>ASTRA!G55+'VIOLE. DOM'!G55+'Copii-Carierei'!G55</f>
        <v>0</v>
      </c>
      <c r="H55" s="469">
        <f>ASTRA!H55+'VIOLE. DOM'!H55+'Copii-Carierei'!H55</f>
        <v>0</v>
      </c>
      <c r="I55" s="469">
        <f>ASTRA!I55+'VIOLE. DOM'!I55+'Copii-Carierei'!I55</f>
        <v>0</v>
      </c>
      <c r="J55" s="469"/>
      <c r="K55" s="469"/>
      <c r="L55" s="469"/>
    </row>
    <row r="56" spans="1:12" s="3" customFormat="1" hidden="1" x14ac:dyDescent="0.2">
      <c r="A56" s="66">
        <v>46</v>
      </c>
      <c r="B56" s="30" t="s">
        <v>46</v>
      </c>
      <c r="C56" s="241" t="s">
        <v>47</v>
      </c>
      <c r="D56" s="469">
        <f>ASTRA!D56+'VIOLE. DOM'!D56+'Copii-Carierei'!D56</f>
        <v>0</v>
      </c>
      <c r="E56" s="469">
        <f>ASTRA!E56+'VIOLE. DOM'!E56+'Copii-Carierei'!E56</f>
        <v>0</v>
      </c>
      <c r="F56" s="469">
        <f>ASTRA!F56+'VIOLE. DOM'!F56+'Copii-Carierei'!F56</f>
        <v>0</v>
      </c>
      <c r="G56" s="469">
        <f>ASTRA!G56+'VIOLE. DOM'!G56+'Copii-Carierei'!G56</f>
        <v>0</v>
      </c>
      <c r="H56" s="469">
        <f>ASTRA!H56+'VIOLE. DOM'!H56+'Copii-Carierei'!H56</f>
        <v>0</v>
      </c>
      <c r="I56" s="469">
        <f>ASTRA!I56+'VIOLE. DOM'!I56+'Copii-Carierei'!I56</f>
        <v>0</v>
      </c>
      <c r="J56" s="469"/>
      <c r="K56" s="469"/>
      <c r="L56" s="469"/>
    </row>
    <row r="57" spans="1:12" s="3" customFormat="1" x14ac:dyDescent="0.2">
      <c r="A57" s="66">
        <v>47</v>
      </c>
      <c r="B57" s="34" t="s">
        <v>50</v>
      </c>
      <c r="C57" s="244" t="s">
        <v>51</v>
      </c>
      <c r="D57" s="469">
        <f>ASTRA!D57+'VIOLE. DOM'!D57+'Copii-Carierei'!D57</f>
        <v>0</v>
      </c>
      <c r="E57" s="469">
        <f>ASTRA!E57+'VIOLE. DOM'!E57+'Copii-Carierei'!E57</f>
        <v>61</v>
      </c>
      <c r="F57" s="469">
        <f>ASTRA!F57+'VIOLE. DOM'!F57+'Copii-Carierei'!F57</f>
        <v>16</v>
      </c>
      <c r="G57" s="469">
        <f>ASTRA!G57+'VIOLE. DOM'!G57+'Copii-Carierei'!G57</f>
        <v>16</v>
      </c>
      <c r="H57" s="469">
        <f>ASTRA!H57+'VIOLE. DOM'!H57+'Copii-Carierei'!H57</f>
        <v>15</v>
      </c>
      <c r="I57" s="469">
        <f>ASTRA!I57+'VIOLE. DOM'!I57+'Copii-Carierei'!I57</f>
        <v>14</v>
      </c>
      <c r="J57" s="469"/>
      <c r="K57" s="469"/>
      <c r="L57" s="469"/>
    </row>
    <row r="58" spans="1:12" s="3" customFormat="1" x14ac:dyDescent="0.2">
      <c r="A58" s="66">
        <v>48</v>
      </c>
      <c r="B58" s="30" t="s">
        <v>52</v>
      </c>
      <c r="C58" s="244" t="s">
        <v>53</v>
      </c>
      <c r="D58" s="469">
        <f>ASTRA!D58+'VIOLE. DOM'!D58+'Copii-Carierei'!D58</f>
        <v>0</v>
      </c>
      <c r="E58" s="469">
        <f>ASTRA!E58+'VIOLE. DOM'!E58+'Copii-Carierei'!E58</f>
        <v>5</v>
      </c>
      <c r="F58" s="469">
        <f>ASTRA!F58+'VIOLE. DOM'!F58+'Copii-Carierei'!F58</f>
        <v>5</v>
      </c>
      <c r="G58" s="469">
        <f>ASTRA!G58+'VIOLE. DOM'!G58+'Copii-Carierei'!G58</f>
        <v>0</v>
      </c>
      <c r="H58" s="469">
        <f>ASTRA!H58+'VIOLE. DOM'!H58+'Copii-Carierei'!H58</f>
        <v>0</v>
      </c>
      <c r="I58" s="469">
        <f>ASTRA!I58+'VIOLE. DOM'!I58+'Copii-Carierei'!I58</f>
        <v>0</v>
      </c>
      <c r="J58" s="469"/>
      <c r="K58" s="469"/>
      <c r="L58" s="469"/>
    </row>
    <row r="59" spans="1:12" s="3" customFormat="1" hidden="1" x14ac:dyDescent="0.2">
      <c r="A59" s="66">
        <v>49</v>
      </c>
      <c r="B59" s="32" t="s">
        <v>54</v>
      </c>
      <c r="C59" s="242" t="s">
        <v>55</v>
      </c>
      <c r="D59" s="469">
        <f>ASTRA!D59+'VIOLE. DOM'!D59+'Copii-Carierei'!D59</f>
        <v>0</v>
      </c>
      <c r="E59" s="469">
        <f>ASTRA!E59+'VIOLE. DOM'!E59+'Copii-Carierei'!E59</f>
        <v>0</v>
      </c>
      <c r="F59" s="469">
        <f>ASTRA!F59+'VIOLE. DOM'!F59+'Copii-Carierei'!F59</f>
        <v>0</v>
      </c>
      <c r="G59" s="469">
        <f>ASTRA!G59+'VIOLE. DOM'!G59+'Copii-Carierei'!G59</f>
        <v>0</v>
      </c>
      <c r="H59" s="469">
        <f>ASTRA!H59+'VIOLE. DOM'!H59+'Copii-Carierei'!H59</f>
        <v>0</v>
      </c>
      <c r="I59" s="469">
        <f>ASTRA!I59+'VIOLE. DOM'!I59+'Copii-Carierei'!I59</f>
        <v>0</v>
      </c>
      <c r="J59" s="469"/>
      <c r="K59" s="469"/>
      <c r="L59" s="469"/>
    </row>
    <row r="60" spans="1:12" s="3" customFormat="1" x14ac:dyDescent="0.2">
      <c r="A60" s="66">
        <v>50</v>
      </c>
      <c r="B60" s="32" t="s">
        <v>56</v>
      </c>
      <c r="C60" s="242" t="s">
        <v>57</v>
      </c>
      <c r="D60" s="476">
        <f>ASTRA!D60+'VIOLE. DOM'!D60+'Copii-Carierei'!D60</f>
        <v>0</v>
      </c>
      <c r="E60" s="476">
        <f>ASTRA!E60+'VIOLE. DOM'!E60+'Copii-Carierei'!E60</f>
        <v>3</v>
      </c>
      <c r="F60" s="476">
        <f>ASTRA!F60+'VIOLE. DOM'!F60+'Copii-Carierei'!F60</f>
        <v>3</v>
      </c>
      <c r="G60" s="476">
        <f>ASTRA!G60+'VIOLE. DOM'!G60+'Copii-Carierei'!G60</f>
        <v>0</v>
      </c>
      <c r="H60" s="476">
        <f>ASTRA!H60+'VIOLE. DOM'!H60+'Copii-Carierei'!H60</f>
        <v>0</v>
      </c>
      <c r="I60" s="476">
        <f>ASTRA!I60+'VIOLE. DOM'!I60+'Copii-Carierei'!I60</f>
        <v>0</v>
      </c>
      <c r="J60" s="469"/>
      <c r="K60" s="469"/>
      <c r="L60" s="469"/>
    </row>
    <row r="61" spans="1:12" s="3" customFormat="1" x14ac:dyDescent="0.2">
      <c r="A61" s="66">
        <v>51</v>
      </c>
      <c r="B61" s="32" t="s">
        <v>58</v>
      </c>
      <c r="C61" s="242" t="s">
        <v>59</v>
      </c>
      <c r="D61" s="476">
        <f>ASTRA!D61+'VIOLE. DOM'!D61+'Copii-Carierei'!D61</f>
        <v>0</v>
      </c>
      <c r="E61" s="476">
        <f>ASTRA!E61+'VIOLE. DOM'!E61+'Copii-Carierei'!E61</f>
        <v>2</v>
      </c>
      <c r="F61" s="476">
        <f>ASTRA!F61+'VIOLE. DOM'!F61+'Copii-Carierei'!F61</f>
        <v>2</v>
      </c>
      <c r="G61" s="476">
        <f>ASTRA!G61+'VIOLE. DOM'!G61+'Copii-Carierei'!G61</f>
        <v>0</v>
      </c>
      <c r="H61" s="476">
        <f>ASTRA!H61+'VIOLE. DOM'!H61+'Copii-Carierei'!H61</f>
        <v>0</v>
      </c>
      <c r="I61" s="476">
        <f>ASTRA!I61+'VIOLE. DOM'!I61+'Copii-Carierei'!I61</f>
        <v>0</v>
      </c>
      <c r="J61" s="476"/>
      <c r="K61" s="476"/>
      <c r="L61" s="476"/>
    </row>
    <row r="62" spans="1:12" s="3" customFormat="1" hidden="1" x14ac:dyDescent="0.2">
      <c r="A62" s="66">
        <v>52</v>
      </c>
      <c r="B62" s="32" t="s">
        <v>221</v>
      </c>
      <c r="C62" s="457" t="s">
        <v>59</v>
      </c>
      <c r="D62" s="469">
        <f>ASTRA!D62+'VIOLE. DOM'!D62+'Copii-Carierei'!D62</f>
        <v>0</v>
      </c>
      <c r="E62" s="469">
        <f>ASTRA!E62+'VIOLE. DOM'!E62+'Copii-Carierei'!E62</f>
        <v>0</v>
      </c>
      <c r="F62" s="469">
        <f>ASTRA!F62+'VIOLE. DOM'!F62+'Copii-Carierei'!F62</f>
        <v>0</v>
      </c>
      <c r="G62" s="469">
        <f>ASTRA!G62+'VIOLE. DOM'!G62+'Copii-Carierei'!G62</f>
        <v>0</v>
      </c>
      <c r="H62" s="469">
        <f>ASTRA!H62+'VIOLE. DOM'!H62+'Copii-Carierei'!H62</f>
        <v>0</v>
      </c>
      <c r="I62" s="469">
        <f>ASTRA!I62+'VIOLE. DOM'!I62+'Copii-Carierei'!I62</f>
        <v>0</v>
      </c>
      <c r="J62" s="476"/>
      <c r="K62" s="476"/>
      <c r="L62" s="476"/>
    </row>
    <row r="63" spans="1:12" s="3" customFormat="1" x14ac:dyDescent="0.2">
      <c r="A63" s="66">
        <v>53</v>
      </c>
      <c r="B63" s="35" t="s">
        <v>159</v>
      </c>
      <c r="C63" s="244" t="s">
        <v>61</v>
      </c>
      <c r="D63" s="469">
        <f>ASTRA!D63+'VIOLE. DOM'!D63+'Copii-Carierei'!D63</f>
        <v>0</v>
      </c>
      <c r="E63" s="469">
        <f>ASTRA!E63+'VIOLE. DOM'!E63+'Copii-Carierei'!E63</f>
        <v>9</v>
      </c>
      <c r="F63" s="469">
        <f>ASTRA!F63+'VIOLE. DOM'!F63+'Copii-Carierei'!F63</f>
        <v>10</v>
      </c>
      <c r="G63" s="469">
        <f>ASTRA!G63+'VIOLE. DOM'!G63+'Copii-Carierei'!G63</f>
        <v>-1</v>
      </c>
      <c r="H63" s="469">
        <f>ASTRA!H63+'VIOLE. DOM'!H63+'Copii-Carierei'!H63</f>
        <v>0</v>
      </c>
      <c r="I63" s="469">
        <f>ASTRA!I63+'VIOLE. DOM'!I63+'Copii-Carierei'!I63</f>
        <v>0</v>
      </c>
      <c r="J63" s="469"/>
      <c r="K63" s="469"/>
      <c r="L63" s="469"/>
    </row>
    <row r="64" spans="1:12" s="3" customFormat="1" hidden="1" x14ac:dyDescent="0.2">
      <c r="A64" s="66">
        <v>54</v>
      </c>
      <c r="B64" s="32" t="s">
        <v>62</v>
      </c>
      <c r="C64" s="242" t="s">
        <v>63</v>
      </c>
      <c r="D64" s="469">
        <f>ASTRA!D64+'VIOLE. DOM'!D64+'Copii-Carierei'!D64</f>
        <v>0</v>
      </c>
      <c r="E64" s="469">
        <f>ASTRA!E64+'VIOLE. DOM'!E64+'Copii-Carierei'!E64</f>
        <v>0</v>
      </c>
      <c r="F64" s="469">
        <f>ASTRA!F64+'VIOLE. DOM'!F64+'Copii-Carierei'!F64</f>
        <v>0</v>
      </c>
      <c r="G64" s="469">
        <f>ASTRA!G64+'VIOLE. DOM'!G64+'Copii-Carierei'!G64</f>
        <v>0</v>
      </c>
      <c r="H64" s="469">
        <f>ASTRA!H64+'VIOLE. DOM'!H64+'Copii-Carierei'!H64</f>
        <v>0</v>
      </c>
      <c r="I64" s="469">
        <f>ASTRA!I64+'VIOLE. DOM'!I64+'Copii-Carierei'!I64</f>
        <v>0</v>
      </c>
      <c r="J64" s="469"/>
      <c r="K64" s="469"/>
      <c r="L64" s="469"/>
    </row>
    <row r="65" spans="1:12" s="3" customFormat="1" hidden="1" x14ac:dyDescent="0.2">
      <c r="A65" s="66">
        <v>55</v>
      </c>
      <c r="B65" s="32" t="s">
        <v>64</v>
      </c>
      <c r="C65" s="242" t="s">
        <v>65</v>
      </c>
      <c r="D65" s="469">
        <f>ASTRA!D65+'VIOLE. DOM'!D65+'Copii-Carierei'!D65</f>
        <v>0</v>
      </c>
      <c r="E65" s="469">
        <f>ASTRA!E65+'VIOLE. DOM'!E65+'Copii-Carierei'!E65</f>
        <v>0</v>
      </c>
      <c r="F65" s="469">
        <f>ASTRA!F65+'VIOLE. DOM'!F65+'Copii-Carierei'!F65</f>
        <v>0</v>
      </c>
      <c r="G65" s="469">
        <f>ASTRA!G65+'VIOLE. DOM'!G65+'Copii-Carierei'!G65</f>
        <v>0</v>
      </c>
      <c r="H65" s="469">
        <f>ASTRA!H65+'VIOLE. DOM'!H65+'Copii-Carierei'!H65</f>
        <v>0</v>
      </c>
      <c r="I65" s="469">
        <f>ASTRA!I65+'VIOLE. DOM'!I65+'Copii-Carierei'!I65</f>
        <v>0</v>
      </c>
      <c r="J65" s="469"/>
      <c r="K65" s="469"/>
      <c r="L65" s="469"/>
    </row>
    <row r="66" spans="1:12" s="3" customFormat="1" ht="13.5" customHeight="1" x14ac:dyDescent="0.2">
      <c r="A66" s="66">
        <v>56</v>
      </c>
      <c r="B66" s="131" t="s">
        <v>66</v>
      </c>
      <c r="C66" s="249" t="s">
        <v>67</v>
      </c>
      <c r="D66" s="476">
        <f>ASTRA!D66+'VIOLE. DOM'!D66+'Copii-Carierei'!D66</f>
        <v>0</v>
      </c>
      <c r="E66" s="476">
        <f>ASTRA!E66+'VIOLE. DOM'!E66+'Copii-Carierei'!E66</f>
        <v>9</v>
      </c>
      <c r="F66" s="476">
        <f>ASTRA!F66+'VIOLE. DOM'!F66+'Copii-Carierei'!F66</f>
        <v>10</v>
      </c>
      <c r="G66" s="476">
        <f>ASTRA!G66+'VIOLE. DOM'!G66+'Copii-Carierei'!G66</f>
        <v>-1</v>
      </c>
      <c r="H66" s="476">
        <f>ASTRA!H66+'VIOLE. DOM'!H66+'Copii-Carierei'!H66</f>
        <v>0</v>
      </c>
      <c r="I66" s="476">
        <f>ASTRA!I66+'VIOLE. DOM'!I66+'Copii-Carierei'!I66</f>
        <v>0</v>
      </c>
      <c r="J66" s="476"/>
      <c r="K66" s="476"/>
      <c r="L66" s="476"/>
    </row>
    <row r="67" spans="1:12" s="3" customFormat="1" ht="13.5" hidden="1" customHeight="1" x14ac:dyDescent="0.2">
      <c r="A67" s="66">
        <v>57</v>
      </c>
      <c r="B67" s="320" t="s">
        <v>222</v>
      </c>
      <c r="C67" s="459" t="s">
        <v>67</v>
      </c>
      <c r="D67" s="469">
        <f>ASTRA!D67+'VIOLE. DOM'!D67+'Copii-Carierei'!D67</f>
        <v>0</v>
      </c>
      <c r="E67" s="469">
        <f>ASTRA!E67+'VIOLE. DOM'!E67+'Copii-Carierei'!E67</f>
        <v>0</v>
      </c>
      <c r="F67" s="469">
        <f>ASTRA!F67+'VIOLE. DOM'!F67+'Copii-Carierei'!F67</f>
        <v>0</v>
      </c>
      <c r="G67" s="469">
        <f>ASTRA!G67+'VIOLE. DOM'!G67+'Copii-Carierei'!G67</f>
        <v>0</v>
      </c>
      <c r="H67" s="469">
        <f>ASTRA!H67+'VIOLE. DOM'!H67+'Copii-Carierei'!H67</f>
        <v>0</v>
      </c>
      <c r="I67" s="469">
        <f>ASTRA!I67+'VIOLE. DOM'!I67+'Copii-Carierei'!I67</f>
        <v>0</v>
      </c>
      <c r="J67" s="476"/>
      <c r="K67" s="476"/>
      <c r="L67" s="476"/>
    </row>
    <row r="68" spans="1:12" s="3" customFormat="1" ht="13.5" hidden="1" customHeight="1" x14ac:dyDescent="0.2">
      <c r="A68" s="66">
        <v>58</v>
      </c>
      <c r="B68" s="262" t="s">
        <v>68</v>
      </c>
      <c r="C68" s="247" t="s">
        <v>69</v>
      </c>
      <c r="D68" s="469">
        <f>ASTRA!D68+'VIOLE. DOM'!D68+'Copii-Carierei'!D68</f>
        <v>0</v>
      </c>
      <c r="E68" s="469">
        <f>ASTRA!E68+'VIOLE. DOM'!E68+'Copii-Carierei'!E68</f>
        <v>0</v>
      </c>
      <c r="F68" s="469">
        <f>ASTRA!F68+'VIOLE. DOM'!F68+'Copii-Carierei'!F68</f>
        <v>0</v>
      </c>
      <c r="G68" s="469">
        <f>ASTRA!G68+'VIOLE. DOM'!G68+'Copii-Carierei'!G68</f>
        <v>0</v>
      </c>
      <c r="H68" s="469">
        <f>ASTRA!H68+'VIOLE. DOM'!H68+'Copii-Carierei'!H68</f>
        <v>0</v>
      </c>
      <c r="I68" s="469">
        <f>ASTRA!I68+'VIOLE. DOM'!I68+'Copii-Carierei'!I68</f>
        <v>0</v>
      </c>
      <c r="J68" s="476"/>
      <c r="K68" s="476"/>
      <c r="L68" s="476"/>
    </row>
    <row r="69" spans="1:12" s="3" customFormat="1" ht="13.5" hidden="1" customHeight="1" x14ac:dyDescent="0.2">
      <c r="A69" s="66">
        <v>59</v>
      </c>
      <c r="B69" s="32" t="s">
        <v>70</v>
      </c>
      <c r="C69" s="242" t="s">
        <v>71</v>
      </c>
      <c r="D69" s="469">
        <f>ASTRA!D69+'VIOLE. DOM'!D69+'Copii-Carierei'!D69</f>
        <v>0</v>
      </c>
      <c r="E69" s="469">
        <f>ASTRA!E69+'VIOLE. DOM'!E69+'Copii-Carierei'!E69</f>
        <v>0</v>
      </c>
      <c r="F69" s="469">
        <f>ASTRA!F69+'VIOLE. DOM'!F69+'Copii-Carierei'!F69</f>
        <v>0</v>
      </c>
      <c r="G69" s="469">
        <f>ASTRA!G69+'VIOLE. DOM'!G69+'Copii-Carierei'!G69</f>
        <v>0</v>
      </c>
      <c r="H69" s="469">
        <f>ASTRA!H69+'VIOLE. DOM'!H69+'Copii-Carierei'!H69</f>
        <v>0</v>
      </c>
      <c r="I69" s="469">
        <f>ASTRA!I69+'VIOLE. DOM'!I69+'Copii-Carierei'!I69</f>
        <v>0</v>
      </c>
      <c r="J69" s="476"/>
      <c r="K69" s="476"/>
      <c r="L69" s="476"/>
    </row>
    <row r="70" spans="1:12" s="3" customFormat="1" ht="13.5" hidden="1" customHeight="1" x14ac:dyDescent="0.2">
      <c r="A70" s="66">
        <v>60</v>
      </c>
      <c r="B70" s="32" t="s">
        <v>72</v>
      </c>
      <c r="C70" s="242" t="s">
        <v>73</v>
      </c>
      <c r="D70" s="469">
        <f>ASTRA!D70+'VIOLE. DOM'!D70+'Copii-Carierei'!D70</f>
        <v>0</v>
      </c>
      <c r="E70" s="469">
        <f>ASTRA!E70+'VIOLE. DOM'!E70+'Copii-Carierei'!E70</f>
        <v>0</v>
      </c>
      <c r="F70" s="469">
        <f>ASTRA!F70+'VIOLE. DOM'!F70+'Copii-Carierei'!F70</f>
        <v>0</v>
      </c>
      <c r="G70" s="469">
        <f>ASTRA!G70+'VIOLE. DOM'!G70+'Copii-Carierei'!G70</f>
        <v>0</v>
      </c>
      <c r="H70" s="469">
        <f>ASTRA!H70+'VIOLE. DOM'!H70+'Copii-Carierei'!H70</f>
        <v>0</v>
      </c>
      <c r="I70" s="469">
        <f>ASTRA!I70+'VIOLE. DOM'!I70+'Copii-Carierei'!I70</f>
        <v>0</v>
      </c>
      <c r="J70" s="476"/>
      <c r="K70" s="476"/>
      <c r="L70" s="476"/>
    </row>
    <row r="71" spans="1:12" s="3" customFormat="1" ht="13.5" hidden="1" customHeight="1" x14ac:dyDescent="0.2">
      <c r="A71" s="66">
        <v>61</v>
      </c>
      <c r="B71" s="265" t="s">
        <v>74</v>
      </c>
      <c r="C71" s="267" t="s">
        <v>75</v>
      </c>
      <c r="D71" s="469">
        <f>ASTRA!D71+'VIOLE. DOM'!D71+'Copii-Carierei'!D71</f>
        <v>0</v>
      </c>
      <c r="E71" s="469">
        <f>ASTRA!E71+'VIOLE. DOM'!E71+'Copii-Carierei'!E71</f>
        <v>0</v>
      </c>
      <c r="F71" s="469">
        <f>ASTRA!F71+'VIOLE. DOM'!F71+'Copii-Carierei'!F71</f>
        <v>0</v>
      </c>
      <c r="G71" s="469">
        <f>ASTRA!G71+'VIOLE. DOM'!G71+'Copii-Carierei'!G71</f>
        <v>0</v>
      </c>
      <c r="H71" s="469">
        <f>ASTRA!H71+'VIOLE. DOM'!H71+'Copii-Carierei'!H71</f>
        <v>0</v>
      </c>
      <c r="I71" s="469">
        <f>ASTRA!I71+'VIOLE. DOM'!I71+'Copii-Carierei'!I71</f>
        <v>0</v>
      </c>
      <c r="J71" s="476"/>
      <c r="K71" s="476"/>
      <c r="L71" s="476"/>
    </row>
    <row r="72" spans="1:12" s="3" customFormat="1" ht="13.5" hidden="1" customHeight="1" x14ac:dyDescent="0.2">
      <c r="A72" s="66">
        <v>62</v>
      </c>
      <c r="B72" s="79" t="s">
        <v>76</v>
      </c>
      <c r="C72" s="247" t="s">
        <v>77</v>
      </c>
      <c r="D72" s="469">
        <f>ASTRA!D72+'VIOLE. DOM'!D72+'Copii-Carierei'!D72</f>
        <v>0</v>
      </c>
      <c r="E72" s="469">
        <f>ASTRA!E72+'VIOLE. DOM'!E72+'Copii-Carierei'!E72</f>
        <v>0</v>
      </c>
      <c r="F72" s="469">
        <f>ASTRA!F72+'VIOLE. DOM'!F72+'Copii-Carierei'!F72</f>
        <v>0</v>
      </c>
      <c r="G72" s="469">
        <f>ASTRA!G72+'VIOLE. DOM'!G72+'Copii-Carierei'!G72</f>
        <v>0</v>
      </c>
      <c r="H72" s="469">
        <f>ASTRA!H72+'VIOLE. DOM'!H72+'Copii-Carierei'!H72</f>
        <v>0</v>
      </c>
      <c r="I72" s="469">
        <f>ASTRA!I72+'VIOLE. DOM'!I72+'Copii-Carierei'!I72</f>
        <v>0</v>
      </c>
      <c r="J72" s="476"/>
      <c r="K72" s="476"/>
      <c r="L72" s="476"/>
    </row>
    <row r="73" spans="1:12" s="3" customFormat="1" ht="13.5" hidden="1" customHeight="1" x14ac:dyDescent="0.2">
      <c r="A73" s="66">
        <v>63</v>
      </c>
      <c r="B73" s="30" t="s">
        <v>78</v>
      </c>
      <c r="C73" s="244" t="s">
        <v>79</v>
      </c>
      <c r="D73" s="469">
        <f>ASTRA!D73+'VIOLE. DOM'!D73+'Copii-Carierei'!D73</f>
        <v>0</v>
      </c>
      <c r="E73" s="469">
        <f>ASTRA!E73+'VIOLE. DOM'!E73+'Copii-Carierei'!E73</f>
        <v>0</v>
      </c>
      <c r="F73" s="469">
        <f>ASTRA!F73+'VIOLE. DOM'!F73+'Copii-Carierei'!F73</f>
        <v>0</v>
      </c>
      <c r="G73" s="469">
        <f>ASTRA!G73+'VIOLE. DOM'!G73+'Copii-Carierei'!G73</f>
        <v>0</v>
      </c>
      <c r="H73" s="469">
        <f>ASTRA!H73+'VIOLE. DOM'!H73+'Copii-Carierei'!H73</f>
        <v>0</v>
      </c>
      <c r="I73" s="469">
        <f>ASTRA!I73+'VIOLE. DOM'!I73+'Copii-Carierei'!I73</f>
        <v>0</v>
      </c>
      <c r="J73" s="476"/>
      <c r="K73" s="476"/>
      <c r="L73" s="476"/>
    </row>
    <row r="74" spans="1:12" s="3" customFormat="1" ht="13.5" hidden="1" customHeight="1" x14ac:dyDescent="0.2">
      <c r="A74" s="66">
        <v>64</v>
      </c>
      <c r="B74" s="30" t="s">
        <v>133</v>
      </c>
      <c r="C74" s="244" t="s">
        <v>80</v>
      </c>
      <c r="D74" s="469">
        <f>ASTRA!D74+'VIOLE. DOM'!D74+'Copii-Carierei'!D74</f>
        <v>0</v>
      </c>
      <c r="E74" s="469">
        <f>ASTRA!E74+'VIOLE. DOM'!E74+'Copii-Carierei'!E74</f>
        <v>0</v>
      </c>
      <c r="F74" s="469">
        <f>ASTRA!F74+'VIOLE. DOM'!F74+'Copii-Carierei'!F74</f>
        <v>0</v>
      </c>
      <c r="G74" s="469">
        <f>ASTRA!G74+'VIOLE. DOM'!G74+'Copii-Carierei'!G74</f>
        <v>0</v>
      </c>
      <c r="H74" s="469">
        <f>ASTRA!H74+'VIOLE. DOM'!H74+'Copii-Carierei'!H74</f>
        <v>0</v>
      </c>
      <c r="I74" s="469">
        <f>ASTRA!I74+'VIOLE. DOM'!I74+'Copii-Carierei'!I74</f>
        <v>0</v>
      </c>
      <c r="J74" s="476"/>
      <c r="K74" s="476"/>
      <c r="L74" s="476"/>
    </row>
    <row r="75" spans="1:12" s="3" customFormat="1" ht="13.5" customHeight="1" x14ac:dyDescent="0.2">
      <c r="A75" s="66">
        <v>65</v>
      </c>
      <c r="B75" s="30" t="s">
        <v>264</v>
      </c>
      <c r="C75" s="683" t="s">
        <v>82</v>
      </c>
      <c r="D75" s="469">
        <f>ASTRA!D75+'VIOLE. DOM'!D75+'Copii-Carierei'!D75</f>
        <v>0</v>
      </c>
      <c r="E75" s="469">
        <f>ASTRA!E75+'VIOLE. DOM'!E75+'Copii-Carierei'!E75</f>
        <v>247</v>
      </c>
      <c r="F75" s="469">
        <f>ASTRA!F75+'VIOLE. DOM'!F75+'Copii-Carierei'!F75</f>
        <v>34</v>
      </c>
      <c r="G75" s="469">
        <f>ASTRA!G75+'VIOLE. DOM'!G75+'Copii-Carierei'!G75</f>
        <v>63</v>
      </c>
      <c r="H75" s="469">
        <f>ASTRA!H75+'VIOLE. DOM'!H75+'Copii-Carierei'!H75</f>
        <v>76</v>
      </c>
      <c r="I75" s="469">
        <f>ASTRA!I75+'VIOLE. DOM'!I75+'Copii-Carierei'!I75</f>
        <v>74</v>
      </c>
      <c r="J75" s="476"/>
      <c r="K75" s="476"/>
      <c r="L75" s="476"/>
    </row>
    <row r="76" spans="1:12" s="3" customFormat="1" ht="13.5" hidden="1" customHeight="1" x14ac:dyDescent="0.2">
      <c r="A76" s="66">
        <v>66</v>
      </c>
      <c r="B76" s="32" t="s">
        <v>265</v>
      </c>
      <c r="C76" s="457" t="s">
        <v>266</v>
      </c>
      <c r="D76" s="469">
        <f>ASTRA!D76+'VIOLE. DOM'!D76+'Copii-Carierei'!D76</f>
        <v>0</v>
      </c>
      <c r="E76" s="469">
        <f>ASTRA!E76+'VIOLE. DOM'!E76+'Copii-Carierei'!E76</f>
        <v>0</v>
      </c>
      <c r="F76" s="469">
        <f>ASTRA!F76+'VIOLE. DOM'!F76+'Copii-Carierei'!F76</f>
        <v>0</v>
      </c>
      <c r="G76" s="469">
        <f>ASTRA!G76+'VIOLE. DOM'!G76+'Copii-Carierei'!G76</f>
        <v>0</v>
      </c>
      <c r="H76" s="469">
        <f>ASTRA!H76+'VIOLE. DOM'!H76+'Copii-Carierei'!H76</f>
        <v>0</v>
      </c>
      <c r="I76" s="469">
        <f>ASTRA!I76+'VIOLE. DOM'!I76+'Copii-Carierei'!I76</f>
        <v>0</v>
      </c>
      <c r="J76" s="476"/>
      <c r="K76" s="476"/>
      <c r="L76" s="476"/>
    </row>
    <row r="77" spans="1:12" s="3" customFormat="1" x14ac:dyDescent="0.2">
      <c r="A77" s="66">
        <v>67</v>
      </c>
      <c r="B77" s="32" t="s">
        <v>190</v>
      </c>
      <c r="C77" s="244" t="s">
        <v>83</v>
      </c>
      <c r="D77" s="469">
        <f>ASTRA!D77+'VIOLE. DOM'!D77+'Copii-Carierei'!D77</f>
        <v>0</v>
      </c>
      <c r="E77" s="469">
        <f>ASTRA!E77+'VIOLE. DOM'!E77+'Copii-Carierei'!E77</f>
        <v>247</v>
      </c>
      <c r="F77" s="469">
        <f>ASTRA!F77+'VIOLE. DOM'!F77+'Copii-Carierei'!F77</f>
        <v>34</v>
      </c>
      <c r="G77" s="469">
        <f>ASTRA!G77+'VIOLE. DOM'!G77+'Copii-Carierei'!G77</f>
        <v>63</v>
      </c>
      <c r="H77" s="469">
        <f>ASTRA!H77+'VIOLE. DOM'!H77+'Copii-Carierei'!H77</f>
        <v>76</v>
      </c>
      <c r="I77" s="469">
        <f>ASTRA!I77+'VIOLE. DOM'!I77+'Copii-Carierei'!I77</f>
        <v>74</v>
      </c>
      <c r="J77" s="469"/>
      <c r="K77" s="469"/>
      <c r="L77" s="469"/>
    </row>
    <row r="78" spans="1:12" s="3" customFormat="1" hidden="1" x14ac:dyDescent="0.2">
      <c r="A78" s="66">
        <v>68</v>
      </c>
      <c r="B78" s="32" t="s">
        <v>140</v>
      </c>
      <c r="C78" s="242"/>
      <c r="D78" s="469">
        <f>ASTRA!D78+'VIOLE. DOM'!D78+'Copii-Carierei'!D78</f>
        <v>0</v>
      </c>
      <c r="E78" s="469">
        <f>ASTRA!E78+'VIOLE. DOM'!E78+'Copii-Carierei'!E78</f>
        <v>0</v>
      </c>
      <c r="F78" s="469">
        <f>ASTRA!F78+'VIOLE. DOM'!F78+'Copii-Carierei'!F78</f>
        <v>0</v>
      </c>
      <c r="G78" s="469">
        <f>ASTRA!G78+'VIOLE. DOM'!G78+'Copii-Carierei'!G78</f>
        <v>0</v>
      </c>
      <c r="H78" s="469">
        <f>ASTRA!H78+'VIOLE. DOM'!H78+'Copii-Carierei'!H78</f>
        <v>0</v>
      </c>
      <c r="I78" s="469">
        <f>ASTRA!I78+'VIOLE. DOM'!I78+'Copii-Carierei'!I78</f>
        <v>0</v>
      </c>
      <c r="J78" s="469"/>
      <c r="K78" s="469"/>
      <c r="L78" s="469"/>
    </row>
    <row r="79" spans="1:12" s="3" customFormat="1" x14ac:dyDescent="0.2">
      <c r="A79" s="66">
        <v>69</v>
      </c>
      <c r="B79" s="32" t="s">
        <v>186</v>
      </c>
      <c r="C79" s="242"/>
      <c r="D79" s="476">
        <f>ASTRA!D79+'VIOLE. DOM'!D79+'Copii-Carierei'!D79</f>
        <v>0</v>
      </c>
      <c r="E79" s="476">
        <f>ASTRA!E79+'VIOLE. DOM'!E79+'Copii-Carierei'!E79</f>
        <v>11</v>
      </c>
      <c r="F79" s="476">
        <f>ASTRA!F79+'VIOLE. DOM'!F79+'Copii-Carierei'!F79</f>
        <v>2</v>
      </c>
      <c r="G79" s="476">
        <f>ASTRA!G79+'VIOLE. DOM'!G79+'Copii-Carierei'!G79</f>
        <v>3</v>
      </c>
      <c r="H79" s="476">
        <f>ASTRA!H79+'VIOLE. DOM'!H79+'Copii-Carierei'!H79</f>
        <v>3</v>
      </c>
      <c r="I79" s="476">
        <f>ASTRA!I79+'VIOLE. DOM'!I79+'Copii-Carierei'!I79</f>
        <v>3</v>
      </c>
      <c r="J79" s="469"/>
      <c r="K79" s="469"/>
      <c r="L79" s="469"/>
    </row>
    <row r="80" spans="1:12" s="3" customFormat="1" x14ac:dyDescent="0.2">
      <c r="A80" s="66">
        <v>70</v>
      </c>
      <c r="B80" s="32" t="s">
        <v>156</v>
      </c>
      <c r="C80" s="242"/>
      <c r="D80" s="476">
        <f>ASTRA!D80+'VIOLE. DOM'!D80+'Copii-Carierei'!D80</f>
        <v>0</v>
      </c>
      <c r="E80" s="476">
        <f>ASTRA!E80+'VIOLE. DOM'!E80+'Copii-Carierei'!E80</f>
        <v>0</v>
      </c>
      <c r="F80" s="476">
        <f>ASTRA!F80+'VIOLE. DOM'!F80+'Copii-Carierei'!F80</f>
        <v>0</v>
      </c>
      <c r="G80" s="476">
        <f>ASTRA!G80+'VIOLE. DOM'!G80+'Copii-Carierei'!G80</f>
        <v>0</v>
      </c>
      <c r="H80" s="476">
        <f>ASTRA!H80+'VIOLE. DOM'!H80+'Copii-Carierei'!H80</f>
        <v>0</v>
      </c>
      <c r="I80" s="476">
        <f>ASTRA!I80+'VIOLE. DOM'!I80+'Copii-Carierei'!I80</f>
        <v>0</v>
      </c>
      <c r="J80" s="469"/>
      <c r="K80" s="469"/>
      <c r="L80" s="469"/>
    </row>
    <row r="81" spans="1:12" s="3" customFormat="1" ht="13.5" thickBot="1" x14ac:dyDescent="0.25">
      <c r="A81" s="66">
        <v>71</v>
      </c>
      <c r="B81" s="77" t="s">
        <v>189</v>
      </c>
      <c r="C81" s="245"/>
      <c r="D81" s="476">
        <f>ASTRA!D81+'VIOLE. DOM'!D81+'Copii-Carierei'!D81</f>
        <v>0</v>
      </c>
      <c r="E81" s="476">
        <f>ASTRA!E81+'VIOLE. DOM'!E81+'Copii-Carierei'!E81</f>
        <v>33</v>
      </c>
      <c r="F81" s="476">
        <f>ASTRA!F81+'VIOLE. DOM'!F81+'Copii-Carierei'!F81</f>
        <v>9</v>
      </c>
      <c r="G81" s="476">
        <f>ASTRA!G81+'VIOLE. DOM'!G81+'Copii-Carierei'!G81</f>
        <v>8</v>
      </c>
      <c r="H81" s="476">
        <f>ASTRA!H81+'VIOLE. DOM'!H81+'Copii-Carierei'!H81</f>
        <v>8</v>
      </c>
      <c r="I81" s="476">
        <f>ASTRA!I81+'VIOLE. DOM'!I81+'Copii-Carierei'!I81</f>
        <v>8</v>
      </c>
      <c r="J81" s="476"/>
      <c r="K81" s="476"/>
      <c r="L81" s="476"/>
    </row>
    <row r="82" spans="1:12" s="3" customFormat="1" x14ac:dyDescent="0.2">
      <c r="A82" s="66">
        <v>72</v>
      </c>
      <c r="B82" s="320" t="s">
        <v>323</v>
      </c>
      <c r="C82" s="295"/>
      <c r="D82" s="476">
        <f>ASTRA!D82+'VIOLE. DOM'!D82+'Copii-Carierei'!D82</f>
        <v>0</v>
      </c>
      <c r="E82" s="476">
        <f>ASTRA!E82+'VIOLE. DOM'!E82+'Copii-Carierei'!E82</f>
        <v>110</v>
      </c>
      <c r="F82" s="476">
        <f>ASTRA!F82+'VIOLE. DOM'!F82+'Copii-Carierei'!F82</f>
        <v>0</v>
      </c>
      <c r="G82" s="476">
        <f>ASTRA!G82+'VIOLE. DOM'!G82+'Copii-Carierei'!G82</f>
        <v>28</v>
      </c>
      <c r="H82" s="476">
        <f>ASTRA!H82+'VIOLE. DOM'!H82+'Copii-Carierei'!H82</f>
        <v>41</v>
      </c>
      <c r="I82" s="476">
        <f>ASTRA!I82+'VIOLE. DOM'!I82+'Copii-Carierei'!I82</f>
        <v>41</v>
      </c>
      <c r="J82" s="476"/>
      <c r="K82" s="476"/>
      <c r="L82" s="476"/>
    </row>
    <row r="83" spans="1:12" s="3" customFormat="1" x14ac:dyDescent="0.2">
      <c r="A83" s="66">
        <v>73</v>
      </c>
      <c r="B83" s="283" t="s">
        <v>236</v>
      </c>
      <c r="C83" s="242"/>
      <c r="D83" s="476">
        <f>ASTRA!D83+'VIOLE. DOM'!D83+'Copii-Carierei'!D83</f>
        <v>0</v>
      </c>
      <c r="E83" s="476">
        <f>ASTRA!E83+'VIOLE. DOM'!E83+'Copii-Carierei'!E83</f>
        <v>0</v>
      </c>
      <c r="F83" s="476">
        <f>ASTRA!F83+'VIOLE. DOM'!F83+'Copii-Carierei'!F83</f>
        <v>0</v>
      </c>
      <c r="G83" s="476">
        <f>ASTRA!G83+'VIOLE. DOM'!G83+'Copii-Carierei'!G83</f>
        <v>0</v>
      </c>
      <c r="H83" s="476">
        <f>ASTRA!H83+'VIOLE. DOM'!H83+'Copii-Carierei'!H83</f>
        <v>0</v>
      </c>
      <c r="I83" s="476">
        <f>ASTRA!I83+'VIOLE. DOM'!I83+'Copii-Carierei'!I83</f>
        <v>0</v>
      </c>
      <c r="J83" s="476"/>
      <c r="K83" s="476"/>
      <c r="L83" s="476"/>
    </row>
    <row r="84" spans="1:12" s="3" customFormat="1" x14ac:dyDescent="0.2">
      <c r="A84" s="66">
        <v>74</v>
      </c>
      <c r="B84" s="283" t="s">
        <v>239</v>
      </c>
      <c r="C84" s="254"/>
      <c r="D84" s="476">
        <f>ASTRA!D84+'VIOLE. DOM'!D84+'Copii-Carierei'!D84</f>
        <v>0</v>
      </c>
      <c r="E84" s="476">
        <f>ASTRA!E84+'VIOLE. DOM'!E84+'Copii-Carierei'!E84</f>
        <v>26</v>
      </c>
      <c r="F84" s="476">
        <f>ASTRA!F84+'VIOLE. DOM'!F84+'Copii-Carierei'!F84</f>
        <v>6</v>
      </c>
      <c r="G84" s="476">
        <f>ASTRA!G84+'VIOLE. DOM'!G84+'Copii-Carierei'!G84</f>
        <v>7</v>
      </c>
      <c r="H84" s="476">
        <f>ASTRA!H84+'VIOLE. DOM'!H84+'Copii-Carierei'!H84</f>
        <v>7</v>
      </c>
      <c r="I84" s="476">
        <f>ASTRA!I84+'VIOLE. DOM'!I84+'Copii-Carierei'!I84</f>
        <v>6</v>
      </c>
      <c r="J84" s="476"/>
      <c r="K84" s="476"/>
      <c r="L84" s="476"/>
    </row>
    <row r="85" spans="1:12" s="3" customFormat="1" ht="13.5" customHeight="1" x14ac:dyDescent="0.2">
      <c r="A85" s="66">
        <v>75</v>
      </c>
      <c r="B85" s="283" t="s">
        <v>326</v>
      </c>
      <c r="C85" s="254"/>
      <c r="D85" s="476">
        <f>ASTRA!D85+'VIOLE. DOM'!D85+'Copii-Carierei'!D85</f>
        <v>0</v>
      </c>
      <c r="E85" s="476">
        <f>ASTRA!E85+'VIOLE. DOM'!E85+'Copii-Carierei'!E85</f>
        <v>67</v>
      </c>
      <c r="F85" s="476">
        <f>ASTRA!F85+'VIOLE. DOM'!F85+'Copii-Carierei'!F85</f>
        <v>17</v>
      </c>
      <c r="G85" s="476">
        <f>ASTRA!G85+'VIOLE. DOM'!G85+'Copii-Carierei'!G85</f>
        <v>17</v>
      </c>
      <c r="H85" s="476">
        <f>ASTRA!H85+'VIOLE. DOM'!H85+'Copii-Carierei'!H85</f>
        <v>17</v>
      </c>
      <c r="I85" s="476">
        <f>ASTRA!I85+'VIOLE. DOM'!I85+'Copii-Carierei'!I85</f>
        <v>16</v>
      </c>
      <c r="J85" s="469"/>
      <c r="K85" s="469"/>
      <c r="L85" s="469"/>
    </row>
    <row r="86" spans="1:12" s="3" customFormat="1" ht="13.5" hidden="1" customHeight="1" x14ac:dyDescent="0.2">
      <c r="A86" s="66">
        <v>76</v>
      </c>
      <c r="B86" s="283" t="s">
        <v>281</v>
      </c>
      <c r="C86" s="254"/>
      <c r="D86" s="469">
        <f>ASTRA!D86+'VIOLE. DOM'!D86+'Copii-Carierei'!D86</f>
        <v>0</v>
      </c>
      <c r="E86" s="469">
        <f>ASTRA!E86+'VIOLE. DOM'!E86+'Copii-Carierei'!E86</f>
        <v>0</v>
      </c>
      <c r="F86" s="469">
        <f>ASTRA!F86+'VIOLE. DOM'!F86+'Copii-Carierei'!F86</f>
        <v>0</v>
      </c>
      <c r="G86" s="469">
        <f>ASTRA!G86+'VIOLE. DOM'!G86+'Copii-Carierei'!G86</f>
        <v>0</v>
      </c>
      <c r="H86" s="469">
        <f>ASTRA!H86+'VIOLE. DOM'!H86+'Copii-Carierei'!H86</f>
        <v>0</v>
      </c>
      <c r="I86" s="469">
        <f>ASTRA!I86+'VIOLE. DOM'!I86+'Copii-Carierei'!I86</f>
        <v>0</v>
      </c>
      <c r="J86" s="469"/>
      <c r="K86" s="469"/>
      <c r="L86" s="469"/>
    </row>
    <row r="87" spans="1:12" s="3" customFormat="1" ht="13.5" hidden="1" customHeight="1" x14ac:dyDescent="0.2">
      <c r="A87" s="66">
        <v>77</v>
      </c>
      <c r="B87" s="85" t="s">
        <v>84</v>
      </c>
      <c r="C87" s="247" t="s">
        <v>85</v>
      </c>
      <c r="D87" s="469">
        <f>ASTRA!D87+'VIOLE. DOM'!D87+'Copii-Carierei'!D87</f>
        <v>0</v>
      </c>
      <c r="E87" s="469">
        <f>ASTRA!E87+'VIOLE. DOM'!E87+'Copii-Carierei'!E87</f>
        <v>0</v>
      </c>
      <c r="F87" s="469">
        <f>ASTRA!F87+'VIOLE. DOM'!F87+'Copii-Carierei'!F87</f>
        <v>0</v>
      </c>
      <c r="G87" s="469">
        <f>ASTRA!G87+'VIOLE. DOM'!G87+'Copii-Carierei'!G87</f>
        <v>0</v>
      </c>
      <c r="H87" s="469">
        <f>ASTRA!H87+'VIOLE. DOM'!H87+'Copii-Carierei'!H87</f>
        <v>0</v>
      </c>
      <c r="I87" s="469">
        <f>ASTRA!I87+'VIOLE. DOM'!I87+'Copii-Carierei'!I87</f>
        <v>0</v>
      </c>
      <c r="J87" s="469"/>
      <c r="K87" s="469"/>
      <c r="L87" s="469"/>
    </row>
    <row r="88" spans="1:12" s="3" customFormat="1" ht="13.5" hidden="1" customHeight="1" x14ac:dyDescent="0.2">
      <c r="A88" s="66">
        <v>78</v>
      </c>
      <c r="B88" s="24" t="s">
        <v>136</v>
      </c>
      <c r="C88" s="248" t="s">
        <v>86</v>
      </c>
      <c r="D88" s="469">
        <f>ASTRA!D88+'VIOLE. DOM'!D88+'Copii-Carierei'!D88</f>
        <v>0</v>
      </c>
      <c r="E88" s="469">
        <f>ASTRA!E88+'VIOLE. DOM'!E88+'Copii-Carierei'!E88</f>
        <v>0</v>
      </c>
      <c r="F88" s="469">
        <f>ASTRA!F88+'VIOLE. DOM'!F88+'Copii-Carierei'!F88</f>
        <v>0</v>
      </c>
      <c r="G88" s="469">
        <f>ASTRA!G88+'VIOLE. DOM'!G88+'Copii-Carierei'!G88</f>
        <v>0</v>
      </c>
      <c r="H88" s="469">
        <f>ASTRA!H88+'VIOLE. DOM'!H88+'Copii-Carierei'!H88</f>
        <v>0</v>
      </c>
      <c r="I88" s="469">
        <f>ASTRA!I88+'VIOLE. DOM'!I88+'Copii-Carierei'!I88</f>
        <v>0</v>
      </c>
      <c r="J88" s="469"/>
      <c r="K88" s="469"/>
      <c r="L88" s="469"/>
    </row>
    <row r="89" spans="1:12" s="3" customFormat="1" ht="13.5" hidden="1" customHeight="1" x14ac:dyDescent="0.2">
      <c r="A89" s="66">
        <v>79</v>
      </c>
      <c r="B89" s="77" t="s">
        <v>87</v>
      </c>
      <c r="C89" s="245" t="s">
        <v>88</v>
      </c>
      <c r="D89" s="469">
        <f>ASTRA!D89+'VIOLE. DOM'!D89+'Copii-Carierei'!D89</f>
        <v>0</v>
      </c>
      <c r="E89" s="469">
        <f>ASTRA!E89+'VIOLE. DOM'!E89+'Copii-Carierei'!E89</f>
        <v>0</v>
      </c>
      <c r="F89" s="469">
        <f>ASTRA!F89+'VIOLE. DOM'!F89+'Copii-Carierei'!F89</f>
        <v>0</v>
      </c>
      <c r="G89" s="469">
        <f>ASTRA!G89+'VIOLE. DOM'!G89+'Copii-Carierei'!G89</f>
        <v>0</v>
      </c>
      <c r="H89" s="469">
        <f>ASTRA!H89+'VIOLE. DOM'!H89+'Copii-Carierei'!H89</f>
        <v>0</v>
      </c>
      <c r="I89" s="469">
        <f>ASTRA!I89+'VIOLE. DOM'!I89+'Copii-Carierei'!I89</f>
        <v>0</v>
      </c>
      <c r="J89" s="469"/>
      <c r="K89" s="469"/>
      <c r="L89" s="469"/>
    </row>
    <row r="90" spans="1:12" s="3" customFormat="1" ht="13.5" hidden="1" customHeight="1" x14ac:dyDescent="0.2">
      <c r="A90" s="66">
        <v>80</v>
      </c>
      <c r="B90" s="79" t="s">
        <v>89</v>
      </c>
      <c r="C90" s="247" t="s">
        <v>90</v>
      </c>
      <c r="D90" s="469">
        <f>ASTRA!D90+'VIOLE. DOM'!D90+'Copii-Carierei'!D90</f>
        <v>0</v>
      </c>
      <c r="E90" s="469">
        <f>ASTRA!E90+'VIOLE. DOM'!E90+'Copii-Carierei'!E90</f>
        <v>0</v>
      </c>
      <c r="F90" s="469">
        <f>ASTRA!F90+'VIOLE. DOM'!F90+'Copii-Carierei'!F90</f>
        <v>0</v>
      </c>
      <c r="G90" s="469">
        <f>ASTRA!G90+'VIOLE. DOM'!G90+'Copii-Carierei'!G90</f>
        <v>0</v>
      </c>
      <c r="H90" s="469">
        <f>ASTRA!H90+'VIOLE. DOM'!H90+'Copii-Carierei'!H90</f>
        <v>0</v>
      </c>
      <c r="I90" s="469">
        <f>ASTRA!I90+'VIOLE. DOM'!I90+'Copii-Carierei'!I90</f>
        <v>0</v>
      </c>
      <c r="J90" s="469"/>
      <c r="K90" s="469"/>
      <c r="L90" s="469"/>
    </row>
    <row r="91" spans="1:12" s="3" customFormat="1" ht="13.5" customHeight="1" x14ac:dyDescent="0.2">
      <c r="A91" s="66">
        <v>81</v>
      </c>
      <c r="B91" s="30" t="s">
        <v>91</v>
      </c>
      <c r="C91" s="244" t="s">
        <v>92</v>
      </c>
      <c r="D91" s="469">
        <f>ASTRA!D91+'VIOLE. DOM'!D91+'Copii-Carierei'!D91</f>
        <v>0</v>
      </c>
      <c r="E91" s="469">
        <f>ASTRA!E91+'VIOLE. DOM'!E91+'Copii-Carierei'!E91</f>
        <v>7</v>
      </c>
      <c r="F91" s="469">
        <f>ASTRA!F91+'VIOLE. DOM'!F91+'Copii-Carierei'!F91</f>
        <v>1</v>
      </c>
      <c r="G91" s="469">
        <f>ASTRA!G91+'VIOLE. DOM'!G91+'Copii-Carierei'!G91</f>
        <v>2</v>
      </c>
      <c r="H91" s="469">
        <f>ASTRA!H91+'VIOLE. DOM'!H91+'Copii-Carierei'!H91</f>
        <v>2</v>
      </c>
      <c r="I91" s="469">
        <f>ASTRA!I91+'VIOLE. DOM'!I91+'Copii-Carierei'!I91</f>
        <v>2</v>
      </c>
      <c r="J91" s="469">
        <v>7</v>
      </c>
      <c r="K91" s="469">
        <v>7</v>
      </c>
      <c r="L91" s="469">
        <v>7</v>
      </c>
    </row>
    <row r="92" spans="1:12" s="3" customFormat="1" ht="13.5" customHeight="1" x14ac:dyDescent="0.2">
      <c r="A92" s="66">
        <v>82</v>
      </c>
      <c r="B92" s="37" t="s">
        <v>93</v>
      </c>
      <c r="C92" s="244" t="s">
        <v>94</v>
      </c>
      <c r="D92" s="469">
        <f>ASTRA!D92+'VIOLE. DOM'!D92+'Copii-Carierei'!D92</f>
        <v>0</v>
      </c>
      <c r="E92" s="469">
        <f>ASTRA!E92+'VIOLE. DOM'!E92+'Copii-Carierei'!E92</f>
        <v>7</v>
      </c>
      <c r="F92" s="469">
        <f>ASTRA!F92+'VIOLE. DOM'!F92+'Copii-Carierei'!F92</f>
        <v>1</v>
      </c>
      <c r="G92" s="469">
        <f>ASTRA!G92+'VIOLE. DOM'!G92+'Copii-Carierei'!G92</f>
        <v>2</v>
      </c>
      <c r="H92" s="469">
        <f>ASTRA!H92+'VIOLE. DOM'!H92+'Copii-Carierei'!H92</f>
        <v>2</v>
      </c>
      <c r="I92" s="469">
        <f>ASTRA!I92+'VIOLE. DOM'!I92+'Copii-Carierei'!I92</f>
        <v>2</v>
      </c>
      <c r="J92" s="469"/>
      <c r="K92" s="469"/>
      <c r="L92" s="469"/>
    </row>
    <row r="93" spans="1:12" s="3" customFormat="1" ht="13.5" customHeight="1" x14ac:dyDescent="0.2">
      <c r="A93" s="66">
        <v>83</v>
      </c>
      <c r="B93" s="37" t="s">
        <v>95</v>
      </c>
      <c r="C93" s="244" t="s">
        <v>96</v>
      </c>
      <c r="D93" s="469">
        <f>ASTRA!D93+'VIOLE. DOM'!D93+'Copii-Carierei'!D93</f>
        <v>0</v>
      </c>
      <c r="E93" s="469">
        <f>ASTRA!E93+'VIOLE. DOM'!E93+'Copii-Carierei'!E93</f>
        <v>7</v>
      </c>
      <c r="F93" s="469">
        <f>ASTRA!F93+'VIOLE. DOM'!F93+'Copii-Carierei'!F93</f>
        <v>1</v>
      </c>
      <c r="G93" s="469">
        <f>ASTRA!G93+'VIOLE. DOM'!G93+'Copii-Carierei'!G93</f>
        <v>2</v>
      </c>
      <c r="H93" s="469">
        <f>ASTRA!H93+'VIOLE. DOM'!H93+'Copii-Carierei'!H93</f>
        <v>2</v>
      </c>
      <c r="I93" s="469">
        <f>ASTRA!I93+'VIOLE. DOM'!I93+'Copii-Carierei'!I93</f>
        <v>2</v>
      </c>
      <c r="J93" s="469"/>
      <c r="K93" s="469"/>
      <c r="L93" s="469"/>
    </row>
    <row r="94" spans="1:12" s="3" customFormat="1" ht="13.5" hidden="1" customHeight="1" x14ac:dyDescent="0.2">
      <c r="A94" s="66">
        <v>84</v>
      </c>
      <c r="B94" s="38" t="s">
        <v>97</v>
      </c>
      <c r="C94" s="242"/>
      <c r="D94" s="469">
        <f>ASTRA!D94+'VIOLE. DOM'!D94+'Copii-Carierei'!D94</f>
        <v>0</v>
      </c>
      <c r="E94" s="469">
        <f>ASTRA!E94+'VIOLE. DOM'!E94+'Copii-Carierei'!E94</f>
        <v>0</v>
      </c>
      <c r="F94" s="469">
        <f>ASTRA!F94+'VIOLE. DOM'!F94+'Copii-Carierei'!F94</f>
        <v>0</v>
      </c>
      <c r="G94" s="469">
        <f>ASTRA!G94+'VIOLE. DOM'!G94+'Copii-Carierei'!G94</f>
        <v>0</v>
      </c>
      <c r="H94" s="469">
        <f>ASTRA!H94+'VIOLE. DOM'!H94+'Copii-Carierei'!H94</f>
        <v>0</v>
      </c>
      <c r="I94" s="469">
        <f>ASTRA!I94+'VIOLE. DOM'!I94+'Copii-Carierei'!I94</f>
        <v>0</v>
      </c>
      <c r="J94" s="469"/>
      <c r="K94" s="469"/>
      <c r="L94" s="469"/>
    </row>
    <row r="95" spans="1:12" s="3" customFormat="1" ht="13.5" hidden="1" customHeight="1" x14ac:dyDescent="0.2">
      <c r="A95" s="66">
        <v>85</v>
      </c>
      <c r="B95" s="38" t="s">
        <v>102</v>
      </c>
      <c r="C95" s="242"/>
      <c r="D95" s="469">
        <f>ASTRA!D95+'VIOLE. DOM'!D95+'Copii-Carierei'!D95</f>
        <v>0</v>
      </c>
      <c r="E95" s="469">
        <f>ASTRA!E95+'VIOLE. DOM'!E95+'Copii-Carierei'!E95</f>
        <v>0</v>
      </c>
      <c r="F95" s="469">
        <f>ASTRA!F95+'VIOLE. DOM'!F95+'Copii-Carierei'!F95</f>
        <v>0</v>
      </c>
      <c r="G95" s="469">
        <f>ASTRA!G95+'VIOLE. DOM'!G95+'Copii-Carierei'!G95</f>
        <v>0</v>
      </c>
      <c r="H95" s="469">
        <f>ASTRA!H95+'VIOLE. DOM'!H95+'Copii-Carierei'!H95</f>
        <v>0</v>
      </c>
      <c r="I95" s="469">
        <f>ASTRA!I95+'VIOLE. DOM'!I95+'Copii-Carierei'!I95</f>
        <v>0</v>
      </c>
      <c r="J95" s="469"/>
      <c r="K95" s="469"/>
      <c r="L95" s="469"/>
    </row>
    <row r="96" spans="1:12" s="3" customFormat="1" ht="13.5" hidden="1" customHeight="1" x14ac:dyDescent="0.2">
      <c r="A96" s="66">
        <v>86</v>
      </c>
      <c r="B96" s="38" t="s">
        <v>98</v>
      </c>
      <c r="C96" s="242"/>
      <c r="D96" s="469">
        <f>ASTRA!D96+'VIOLE. DOM'!D96+'Copii-Carierei'!D96</f>
        <v>0</v>
      </c>
      <c r="E96" s="469">
        <f>ASTRA!E96+'VIOLE. DOM'!E96+'Copii-Carierei'!E96</f>
        <v>0</v>
      </c>
      <c r="F96" s="469">
        <f>ASTRA!F96+'VIOLE. DOM'!F96+'Copii-Carierei'!F96</f>
        <v>0</v>
      </c>
      <c r="G96" s="469">
        <f>ASTRA!G96+'VIOLE. DOM'!G96+'Copii-Carierei'!G96</f>
        <v>0</v>
      </c>
      <c r="H96" s="469">
        <f>ASTRA!H96+'VIOLE. DOM'!H96+'Copii-Carierei'!H96</f>
        <v>0</v>
      </c>
      <c r="I96" s="469">
        <f>ASTRA!I96+'VIOLE. DOM'!I96+'Copii-Carierei'!I96</f>
        <v>0</v>
      </c>
      <c r="J96" s="469"/>
      <c r="K96" s="469"/>
      <c r="L96" s="469"/>
    </row>
    <row r="97" spans="1:12" s="3" customFormat="1" ht="13.5" hidden="1" customHeight="1" x14ac:dyDescent="0.2">
      <c r="A97" s="66">
        <v>87</v>
      </c>
      <c r="B97" s="93" t="s">
        <v>100</v>
      </c>
      <c r="C97" s="242"/>
      <c r="D97" s="469">
        <f>ASTRA!D97+'VIOLE. DOM'!D97+'Copii-Carierei'!D97</f>
        <v>0</v>
      </c>
      <c r="E97" s="469">
        <f>ASTRA!E97+'VIOLE. DOM'!E97+'Copii-Carierei'!E97</f>
        <v>0</v>
      </c>
      <c r="F97" s="469">
        <f>ASTRA!F97+'VIOLE. DOM'!F97+'Copii-Carierei'!F97</f>
        <v>0</v>
      </c>
      <c r="G97" s="469">
        <f>ASTRA!G97+'VIOLE. DOM'!G97+'Copii-Carierei'!G97</f>
        <v>0</v>
      </c>
      <c r="H97" s="469">
        <f>ASTRA!H97+'VIOLE. DOM'!H97+'Copii-Carierei'!H97</f>
        <v>0</v>
      </c>
      <c r="I97" s="469">
        <f>ASTRA!I97+'VIOLE. DOM'!I97+'Copii-Carierei'!I97</f>
        <v>0</v>
      </c>
      <c r="J97" s="469"/>
      <c r="K97" s="469"/>
      <c r="L97" s="469"/>
    </row>
    <row r="98" spans="1:12" s="3" customFormat="1" ht="13.5" hidden="1" customHeight="1" x14ac:dyDescent="0.2">
      <c r="A98" s="66">
        <v>88</v>
      </c>
      <c r="B98" s="197" t="s">
        <v>200</v>
      </c>
      <c r="C98" s="242"/>
      <c r="D98" s="469">
        <f>ASTRA!D98+'VIOLE. DOM'!D98+'Copii-Carierei'!D98</f>
        <v>0</v>
      </c>
      <c r="E98" s="469">
        <f>ASTRA!E98+'VIOLE. DOM'!E98+'Copii-Carierei'!E98</f>
        <v>0</v>
      </c>
      <c r="F98" s="469">
        <f>ASTRA!F98+'VIOLE. DOM'!F98+'Copii-Carierei'!F98</f>
        <v>0</v>
      </c>
      <c r="G98" s="469">
        <f>ASTRA!G98+'VIOLE. DOM'!G98+'Copii-Carierei'!G98</f>
        <v>0</v>
      </c>
      <c r="H98" s="469">
        <f>ASTRA!H98+'VIOLE. DOM'!H98+'Copii-Carierei'!H98</f>
        <v>0</v>
      </c>
      <c r="I98" s="469">
        <f>ASTRA!I98+'VIOLE. DOM'!I98+'Copii-Carierei'!I98</f>
        <v>0</v>
      </c>
      <c r="J98" s="469"/>
      <c r="K98" s="469"/>
      <c r="L98" s="469"/>
    </row>
    <row r="99" spans="1:12" s="3" customFormat="1" ht="13.5" hidden="1" customHeight="1" x14ac:dyDescent="0.2">
      <c r="A99" s="66">
        <v>89</v>
      </c>
      <c r="B99" s="94" t="s">
        <v>99</v>
      </c>
      <c r="C99" s="242"/>
      <c r="D99" s="469">
        <f>ASTRA!D99+'VIOLE. DOM'!D99+'Copii-Carierei'!D99</f>
        <v>0</v>
      </c>
      <c r="E99" s="469">
        <f>ASTRA!E99+'VIOLE. DOM'!E99+'Copii-Carierei'!E99</f>
        <v>0</v>
      </c>
      <c r="F99" s="469">
        <f>ASTRA!F99+'VIOLE. DOM'!F99+'Copii-Carierei'!F99</f>
        <v>0</v>
      </c>
      <c r="G99" s="469">
        <f>ASTRA!G99+'VIOLE. DOM'!G99+'Copii-Carierei'!G99</f>
        <v>0</v>
      </c>
      <c r="H99" s="469">
        <f>ASTRA!H99+'VIOLE. DOM'!H99+'Copii-Carierei'!H99</f>
        <v>0</v>
      </c>
      <c r="I99" s="469">
        <f>ASTRA!I99+'VIOLE. DOM'!I99+'Copii-Carierei'!I99</f>
        <v>0</v>
      </c>
      <c r="J99" s="469"/>
      <c r="K99" s="469"/>
      <c r="L99" s="469"/>
    </row>
    <row r="100" spans="1:12" s="3" customFormat="1" ht="13.5" hidden="1" customHeight="1" x14ac:dyDescent="0.2">
      <c r="A100" s="375">
        <v>90</v>
      </c>
      <c r="B100" s="482" t="s">
        <v>237</v>
      </c>
      <c r="C100" s="249"/>
      <c r="D100" s="684">
        <f>ASTRA!D100+'VIOLE. DOM'!D100+'Copii-Carierei'!D100</f>
        <v>0</v>
      </c>
      <c r="E100" s="469">
        <f>ASTRA!E100+'VIOLE. DOM'!E100+'Copii-Carierei'!E100</f>
        <v>0</v>
      </c>
      <c r="F100" s="469">
        <f>ASTRA!F100+'VIOLE. DOM'!F100+'Copii-Carierei'!F100</f>
        <v>0</v>
      </c>
      <c r="G100" s="469">
        <f>ASTRA!G100+'VIOLE. DOM'!G100+'Copii-Carierei'!G100</f>
        <v>0</v>
      </c>
      <c r="H100" s="469">
        <f>ASTRA!H100+'VIOLE. DOM'!H100+'Copii-Carierei'!H100</f>
        <v>0</v>
      </c>
      <c r="I100" s="469">
        <f>ASTRA!I100+'VIOLE. DOM'!I100+'Copii-Carierei'!I100</f>
        <v>0</v>
      </c>
      <c r="J100" s="469"/>
      <c r="K100" s="469"/>
      <c r="L100" s="469"/>
    </row>
    <row r="101" spans="1:12" s="3" customFormat="1" ht="13.5" customHeight="1" x14ac:dyDescent="0.2">
      <c r="A101" s="688">
        <v>91</v>
      </c>
      <c r="B101" s="689" t="s">
        <v>238</v>
      </c>
      <c r="C101" s="690"/>
      <c r="D101" s="476">
        <f>ASTRA!D101+'VIOLE. DOM'!D101+'Copii-Carierei'!D101</f>
        <v>0</v>
      </c>
      <c r="E101" s="476">
        <f>ASTRA!E101+'VIOLE. DOM'!E101+'Copii-Carierei'!E101</f>
        <v>7</v>
      </c>
      <c r="F101" s="476">
        <f>ASTRA!F101+'VIOLE. DOM'!F101+'Copii-Carierei'!F101</f>
        <v>1</v>
      </c>
      <c r="G101" s="476">
        <f>ASTRA!G101+'VIOLE. DOM'!G101+'Copii-Carierei'!G101</f>
        <v>2</v>
      </c>
      <c r="H101" s="476">
        <f>ASTRA!H101+'VIOLE. DOM'!H101+'Copii-Carierei'!H101</f>
        <v>2</v>
      </c>
      <c r="I101" s="476">
        <f>ASTRA!I101+'VIOLE. DOM'!I101+'Copii-Carierei'!I101</f>
        <v>2</v>
      </c>
      <c r="J101" s="476"/>
      <c r="K101" s="476"/>
      <c r="L101" s="476"/>
    </row>
    <row r="102" spans="1:12" s="3" customFormat="1" ht="13.5" hidden="1" customHeight="1" x14ac:dyDescent="0.2">
      <c r="A102" s="82">
        <v>92</v>
      </c>
      <c r="B102" s="3" t="s">
        <v>269</v>
      </c>
      <c r="C102" s="685"/>
      <c r="D102" s="686"/>
      <c r="E102" s="687"/>
      <c r="F102" s="476"/>
      <c r="G102" s="476"/>
      <c r="H102" s="476"/>
      <c r="I102" s="389"/>
      <c r="J102" s="477"/>
      <c r="K102" s="476"/>
      <c r="L102" s="485"/>
    </row>
    <row r="103" spans="1:12" s="3" customFormat="1" ht="13.5" hidden="1" customHeight="1" x14ac:dyDescent="0.2">
      <c r="A103" s="66">
        <v>93</v>
      </c>
      <c r="B103" s="95" t="s">
        <v>267</v>
      </c>
      <c r="C103" s="483"/>
      <c r="D103" s="475"/>
      <c r="E103" s="484"/>
      <c r="F103" s="476"/>
      <c r="G103" s="476"/>
      <c r="H103" s="476"/>
      <c r="I103" s="389"/>
      <c r="J103" s="477"/>
      <c r="K103" s="476"/>
      <c r="L103" s="485"/>
    </row>
    <row r="104" spans="1:12" s="3" customFormat="1" ht="13.5" hidden="1" customHeight="1" x14ac:dyDescent="0.2">
      <c r="A104" s="66">
        <v>94</v>
      </c>
      <c r="B104" s="95" t="s">
        <v>268</v>
      </c>
      <c r="C104" s="483"/>
      <c r="D104" s="475"/>
      <c r="E104" s="484"/>
      <c r="F104" s="476"/>
      <c r="G104" s="476"/>
      <c r="H104" s="476"/>
      <c r="I104" s="389"/>
      <c r="J104" s="477"/>
      <c r="K104" s="476"/>
      <c r="L104" s="485"/>
    </row>
    <row r="105" spans="1:12" s="3" customFormat="1" ht="13.5" hidden="1" customHeight="1" thickBot="1" x14ac:dyDescent="0.25">
      <c r="A105" s="66">
        <v>95</v>
      </c>
      <c r="B105" s="467" t="s">
        <v>103</v>
      </c>
      <c r="C105" s="247" t="s">
        <v>104</v>
      </c>
      <c r="D105" s="486">
        <f>ASTRA!D105+'VIOLE. DOM'!D105</f>
        <v>0</v>
      </c>
      <c r="E105" s="470">
        <f>ASTRA!E105+'VIOLE. DOM'!E105</f>
        <v>0</v>
      </c>
      <c r="F105" s="469">
        <f>ASTRA!F105+'VIOLE. DOM'!F105</f>
        <v>0</v>
      </c>
      <c r="G105" s="469">
        <f>ASTRA!G105+'VIOLE. DOM'!G105</f>
        <v>0</v>
      </c>
      <c r="H105" s="355">
        <f>ASTRA!H105+'VIOLE. DOM'!H105</f>
        <v>0</v>
      </c>
      <c r="I105" s="489">
        <f>ASTRA!I105+'VIOLE. DOM'!I105</f>
        <v>0</v>
      </c>
      <c r="J105" s="473">
        <f>ASTRA!J105+'VIOLE. DOM'!J105</f>
        <v>0</v>
      </c>
      <c r="K105" s="474">
        <f>ASTRA!K105+'VIOLE. DOM'!K105</f>
        <v>0</v>
      </c>
      <c r="L105" s="468">
        <f>ASTRA!L105+'VIOLE. DOM'!L105</f>
        <v>0</v>
      </c>
    </row>
    <row r="106" spans="1:12" s="3" customFormat="1" ht="13.5" hidden="1" customHeight="1" thickBot="1" x14ac:dyDescent="0.25">
      <c r="A106" s="66">
        <v>96</v>
      </c>
      <c r="B106" s="97" t="s">
        <v>105</v>
      </c>
      <c r="C106" s="242"/>
      <c r="D106" s="388">
        <f>ASTRA!D106+'VIOLE. DOM'!D106</f>
        <v>0</v>
      </c>
      <c r="E106" s="470">
        <f>ASTRA!E106+'VIOLE. DOM'!E106</f>
        <v>0</v>
      </c>
      <c r="F106" s="469">
        <f>ASTRA!F106+'VIOLE. DOM'!F106</f>
        <v>0</v>
      </c>
      <c r="G106" s="469">
        <f>ASTRA!G106+'VIOLE. DOM'!G106</f>
        <v>0</v>
      </c>
      <c r="H106" s="355">
        <f>ASTRA!H106+'VIOLE. DOM'!H106</f>
        <v>0</v>
      </c>
      <c r="I106" s="490">
        <f>ASTRA!I106+'VIOLE. DOM'!I106</f>
        <v>0</v>
      </c>
      <c r="J106" s="469">
        <f>ASTRA!J106+'VIOLE. DOM'!J106</f>
        <v>0</v>
      </c>
      <c r="K106" s="355">
        <f>ASTRA!K106+'VIOLE. DOM'!K106</f>
        <v>0</v>
      </c>
      <c r="L106" s="456">
        <f>ASTRA!L106+'VIOLE. DOM'!L106</f>
        <v>0</v>
      </c>
    </row>
    <row r="107" spans="1:12" s="3" customFormat="1" ht="13.5" hidden="1" customHeight="1" thickBot="1" x14ac:dyDescent="0.25">
      <c r="A107" s="66">
        <v>97</v>
      </c>
      <c r="B107" s="62" t="s">
        <v>106</v>
      </c>
      <c r="C107" s="242"/>
      <c r="D107" s="388">
        <f>ASTRA!D107+'VIOLE. DOM'!D107</f>
        <v>0</v>
      </c>
      <c r="E107" s="470">
        <f>ASTRA!E107+'VIOLE. DOM'!E107</f>
        <v>0</v>
      </c>
      <c r="F107" s="469">
        <f>ASTRA!F107+'VIOLE. DOM'!F107</f>
        <v>0</v>
      </c>
      <c r="G107" s="469">
        <f>ASTRA!G107+'VIOLE. DOM'!G107</f>
        <v>0</v>
      </c>
      <c r="H107" s="355">
        <f>ASTRA!H107+'VIOLE. DOM'!H107</f>
        <v>0</v>
      </c>
      <c r="I107" s="490">
        <f>ASTRA!I107+'VIOLE. DOM'!I107</f>
        <v>0</v>
      </c>
      <c r="J107" s="469">
        <f>ASTRA!J107+'VIOLE. DOM'!J107</f>
        <v>0</v>
      </c>
      <c r="K107" s="355">
        <f>ASTRA!K107+'VIOLE. DOM'!K107</f>
        <v>0</v>
      </c>
      <c r="L107" s="456">
        <f>ASTRA!L107+'VIOLE. DOM'!L107</f>
        <v>0</v>
      </c>
    </row>
    <row r="108" spans="1:12" s="3" customFormat="1" ht="13.5" hidden="1" customHeight="1" thickBot="1" x14ac:dyDescent="0.25">
      <c r="A108" s="66">
        <v>98</v>
      </c>
      <c r="B108" s="38" t="s">
        <v>141</v>
      </c>
      <c r="C108" s="242"/>
      <c r="D108" s="388">
        <f>ASTRA!D108+'VIOLE. DOM'!D108</f>
        <v>0</v>
      </c>
      <c r="E108" s="470">
        <f>ASTRA!E108+'VIOLE. DOM'!E108</f>
        <v>0</v>
      </c>
      <c r="F108" s="469">
        <f>ASTRA!F108+'VIOLE. DOM'!F108</f>
        <v>0</v>
      </c>
      <c r="G108" s="469">
        <f>ASTRA!G108+'VIOLE. DOM'!G108</f>
        <v>0</v>
      </c>
      <c r="H108" s="355">
        <f>ASTRA!H108+'VIOLE. DOM'!H108</f>
        <v>0</v>
      </c>
      <c r="I108" s="490">
        <f>ASTRA!I108+'VIOLE. DOM'!I108</f>
        <v>0</v>
      </c>
      <c r="J108" s="469">
        <f>ASTRA!J108+'VIOLE. DOM'!J108</f>
        <v>0</v>
      </c>
      <c r="K108" s="355">
        <f>ASTRA!K108+'VIOLE. DOM'!K108</f>
        <v>0</v>
      </c>
      <c r="L108" s="456">
        <f>ASTRA!L108+'VIOLE. DOM'!L108</f>
        <v>0</v>
      </c>
    </row>
    <row r="109" spans="1:12" s="3" customFormat="1" ht="13.5" hidden="1" customHeight="1" thickBot="1" x14ac:dyDescent="0.25">
      <c r="A109" s="66">
        <v>99</v>
      </c>
      <c r="B109" s="38" t="s">
        <v>197</v>
      </c>
      <c r="C109" s="242"/>
      <c r="D109" s="388">
        <f>ASTRA!D109+'VIOLE. DOM'!D109</f>
        <v>0</v>
      </c>
      <c r="E109" s="470">
        <f>ASTRA!E109+'VIOLE. DOM'!E109</f>
        <v>0</v>
      </c>
      <c r="F109" s="469">
        <f>ASTRA!F109+'VIOLE. DOM'!F109</f>
        <v>0</v>
      </c>
      <c r="G109" s="469">
        <f>ASTRA!G109+'VIOLE. DOM'!G109</f>
        <v>0</v>
      </c>
      <c r="H109" s="355">
        <f>ASTRA!H109+'VIOLE. DOM'!H109</f>
        <v>0</v>
      </c>
      <c r="I109" s="490">
        <f>ASTRA!I109+'VIOLE. DOM'!I109</f>
        <v>0</v>
      </c>
      <c r="J109" s="469">
        <f>ASTRA!J109+'VIOLE. DOM'!J109</f>
        <v>0</v>
      </c>
      <c r="K109" s="355">
        <f>ASTRA!K109+'VIOLE. DOM'!K109</f>
        <v>0</v>
      </c>
      <c r="L109" s="456">
        <f>ASTRA!L109+'VIOLE. DOM'!L109</f>
        <v>0</v>
      </c>
    </row>
    <row r="110" spans="1:12" s="3" customFormat="1" ht="13.5" hidden="1" customHeight="1" thickBot="1" x14ac:dyDescent="0.25">
      <c r="A110" s="66">
        <v>100</v>
      </c>
      <c r="B110" s="25" t="s">
        <v>107</v>
      </c>
      <c r="C110" s="248" t="s">
        <v>108</v>
      </c>
      <c r="D110" s="388">
        <f>ASTRA!D110+'VIOLE. DOM'!D110</f>
        <v>0</v>
      </c>
      <c r="E110" s="470">
        <f>ASTRA!E110+'VIOLE. DOM'!E110</f>
        <v>0</v>
      </c>
      <c r="F110" s="469">
        <f>ASTRA!F110+'VIOLE. DOM'!F110</f>
        <v>0</v>
      </c>
      <c r="G110" s="469">
        <f>ASTRA!G110+'VIOLE. DOM'!G110</f>
        <v>0</v>
      </c>
      <c r="H110" s="355">
        <f>ASTRA!H110+'VIOLE. DOM'!H110</f>
        <v>0</v>
      </c>
      <c r="I110" s="490">
        <f>ASTRA!I110+'VIOLE. DOM'!I110</f>
        <v>0</v>
      </c>
      <c r="J110" s="469">
        <f>ASTRA!J110+'VIOLE. DOM'!J110</f>
        <v>0</v>
      </c>
      <c r="K110" s="355">
        <f>ASTRA!K110+'VIOLE. DOM'!K110</f>
        <v>0</v>
      </c>
      <c r="L110" s="456">
        <f>ASTRA!L110+'VIOLE. DOM'!L110</f>
        <v>0</v>
      </c>
    </row>
    <row r="111" spans="1:12" s="3" customFormat="1" ht="13.5" hidden="1" customHeight="1" thickBot="1" x14ac:dyDescent="0.25">
      <c r="A111" s="66">
        <v>101</v>
      </c>
      <c r="B111" s="3" t="s">
        <v>264</v>
      </c>
      <c r="C111" s="8" t="s">
        <v>110</v>
      </c>
      <c r="D111" s="388">
        <f>ASTRA!D111+'VIOLE. DOM'!D111</f>
        <v>0</v>
      </c>
      <c r="E111" s="470">
        <f>ASTRA!E111+'VIOLE. DOM'!E111</f>
        <v>0</v>
      </c>
      <c r="F111" s="469">
        <f>ASTRA!F111+'VIOLE. DOM'!F111</f>
        <v>0</v>
      </c>
      <c r="G111" s="469">
        <f>ASTRA!G111+'VIOLE. DOM'!G111</f>
        <v>0</v>
      </c>
      <c r="H111" s="355">
        <f>ASTRA!H111+'VIOLE. DOM'!H111</f>
        <v>0</v>
      </c>
      <c r="I111" s="490">
        <f>ASTRA!I111+'VIOLE. DOM'!I111</f>
        <v>0</v>
      </c>
      <c r="J111" s="469">
        <f>ASTRA!J111+'VIOLE. DOM'!J111</f>
        <v>0</v>
      </c>
      <c r="K111" s="355">
        <f>ASTRA!K111+'VIOLE. DOM'!K111</f>
        <v>0</v>
      </c>
      <c r="L111" s="456">
        <f>ASTRA!L111+'VIOLE. DOM'!L111</f>
        <v>0</v>
      </c>
    </row>
    <row r="112" spans="1:12" s="3" customFormat="1" ht="13.5" hidden="1" customHeight="1" thickBot="1" x14ac:dyDescent="0.25">
      <c r="A112" s="66">
        <v>102</v>
      </c>
      <c r="B112" s="26" t="s">
        <v>270</v>
      </c>
      <c r="C112" s="8"/>
      <c r="D112" s="388"/>
      <c r="E112" s="470"/>
      <c r="F112" s="469"/>
      <c r="G112" s="469"/>
      <c r="H112" s="355"/>
      <c r="I112" s="490"/>
      <c r="J112" s="469"/>
      <c r="K112" s="355"/>
      <c r="L112" s="456"/>
    </row>
    <row r="113" spans="1:12" s="3" customFormat="1" ht="13.5" hidden="1" customHeight="1" thickBot="1" x14ac:dyDescent="0.25">
      <c r="A113" s="66">
        <v>103</v>
      </c>
      <c r="B113" s="26" t="s">
        <v>271</v>
      </c>
      <c r="C113" s="8"/>
      <c r="D113" s="388"/>
      <c r="E113" s="470"/>
      <c r="F113" s="469"/>
      <c r="G113" s="469"/>
      <c r="H113" s="355"/>
      <c r="I113" s="490"/>
      <c r="J113" s="469"/>
      <c r="K113" s="355"/>
      <c r="L113" s="456"/>
    </row>
    <row r="114" spans="1:12" s="3" customFormat="1" ht="13.5" hidden="1" customHeight="1" thickBot="1" x14ac:dyDescent="0.25">
      <c r="A114" s="66">
        <v>104</v>
      </c>
      <c r="B114" s="26" t="s">
        <v>172</v>
      </c>
      <c r="C114" s="244" t="s">
        <v>173</v>
      </c>
      <c r="D114" s="388">
        <f>ASTRA!D114+'VIOLE. DOM'!D114</f>
        <v>0</v>
      </c>
      <c r="E114" s="470">
        <f>ASTRA!E114+'VIOLE. DOM'!E114</f>
        <v>0</v>
      </c>
      <c r="F114" s="469">
        <f>ASTRA!F114+'VIOLE. DOM'!F114</f>
        <v>0</v>
      </c>
      <c r="G114" s="469">
        <f>ASTRA!G114+'VIOLE. DOM'!G114</f>
        <v>0</v>
      </c>
      <c r="H114" s="355">
        <f>ASTRA!H114+'VIOLE. DOM'!H114</f>
        <v>0</v>
      </c>
      <c r="I114" s="490">
        <f>ASTRA!I114+'VIOLE. DOM'!I114</f>
        <v>0</v>
      </c>
      <c r="J114" s="469">
        <f>ASTRA!J114+'VIOLE. DOM'!J114</f>
        <v>0</v>
      </c>
      <c r="K114" s="355">
        <f>ASTRA!K114+'VIOLE. DOM'!K114</f>
        <v>0</v>
      </c>
      <c r="L114" s="456">
        <f>ASTRA!L114+'VIOLE. DOM'!L114</f>
        <v>0</v>
      </c>
    </row>
    <row r="115" spans="1:12" s="3" customFormat="1" ht="13.5" hidden="1" customHeight="1" thickBot="1" x14ac:dyDescent="0.25">
      <c r="A115" s="66">
        <v>105</v>
      </c>
      <c r="B115" s="276" t="s">
        <v>215</v>
      </c>
      <c r="C115" s="493" t="s">
        <v>214</v>
      </c>
      <c r="D115" s="388">
        <f>ASTRA!D115+'VIOLE. DOM'!D115</f>
        <v>0</v>
      </c>
      <c r="E115" s="470">
        <f>ASTRA!E115+'VIOLE. DOM'!E115</f>
        <v>0</v>
      </c>
      <c r="F115" s="469">
        <f>ASTRA!F115+'VIOLE. DOM'!F115</f>
        <v>0</v>
      </c>
      <c r="G115" s="469">
        <f>ASTRA!G115+'VIOLE. DOM'!G115</f>
        <v>0</v>
      </c>
      <c r="H115" s="355">
        <f>ASTRA!H115+'VIOLE. DOM'!H115</f>
        <v>0</v>
      </c>
      <c r="I115" s="490">
        <f>ASTRA!I115+'VIOLE. DOM'!I115</f>
        <v>0</v>
      </c>
      <c r="J115" s="469">
        <f>ASTRA!J115+'VIOLE. DOM'!J115</f>
        <v>0</v>
      </c>
      <c r="K115" s="355">
        <f>ASTRA!K115+'VIOLE. DOM'!K115</f>
        <v>0</v>
      </c>
      <c r="L115" s="456">
        <f>ASTRA!L115+'VIOLE. DOM'!L115</f>
        <v>0</v>
      </c>
    </row>
    <row r="116" spans="1:12" s="14" customFormat="1" ht="13.5" hidden="1" customHeight="1" thickBot="1" x14ac:dyDescent="0.25">
      <c r="A116" s="66">
        <v>106</v>
      </c>
      <c r="B116" s="59" t="s">
        <v>367</v>
      </c>
      <c r="C116" s="275"/>
      <c r="D116" s="388">
        <f>ASTRA!D116+'VIOLE. DOM'!D116</f>
        <v>0</v>
      </c>
      <c r="E116" s="470">
        <f>ASTRA!E116+'VIOLE. DOM'!E116</f>
        <v>0</v>
      </c>
      <c r="F116" s="469">
        <f>ASTRA!F116+'VIOLE. DOM'!F116</f>
        <v>0</v>
      </c>
      <c r="G116" s="469">
        <f>ASTRA!G116+'VIOLE. DOM'!G116</f>
        <v>0</v>
      </c>
      <c r="H116" s="355">
        <f>ASTRA!H116+'VIOLE. DOM'!H116</f>
        <v>0</v>
      </c>
      <c r="I116" s="490">
        <f>ASTRA!I116+'VIOLE. DOM'!I116</f>
        <v>0</v>
      </c>
      <c r="J116" s="469">
        <f>ASTRA!J116+'VIOLE. DOM'!J116</f>
        <v>0</v>
      </c>
      <c r="K116" s="355">
        <f>ASTRA!K116+'VIOLE. DOM'!K116</f>
        <v>0</v>
      </c>
      <c r="L116" s="456">
        <f>ASTRA!L116+'VIOLE. DOM'!L116</f>
        <v>0</v>
      </c>
    </row>
    <row r="117" spans="1:12" s="3" customFormat="1" ht="13.5" hidden="1" customHeight="1" thickBot="1" x14ac:dyDescent="0.25">
      <c r="A117" s="66">
        <v>107</v>
      </c>
      <c r="B117" s="25" t="s">
        <v>112</v>
      </c>
      <c r="C117" s="251" t="s">
        <v>137</v>
      </c>
      <c r="D117" s="388">
        <f>ASTRA!D117+'VIOLE. DOM'!D117</f>
        <v>0</v>
      </c>
      <c r="E117" s="470">
        <f>ASTRA!E117+'VIOLE. DOM'!E117</f>
        <v>0</v>
      </c>
      <c r="F117" s="469">
        <f>ASTRA!F117+'VIOLE. DOM'!F117</f>
        <v>0</v>
      </c>
      <c r="G117" s="469">
        <f>ASTRA!G117+'VIOLE. DOM'!G117</f>
        <v>0</v>
      </c>
      <c r="H117" s="355">
        <f>ASTRA!H117+'VIOLE. DOM'!H117</f>
        <v>0</v>
      </c>
      <c r="I117" s="490">
        <f>ASTRA!I117+'VIOLE. DOM'!I117</f>
        <v>0</v>
      </c>
      <c r="J117" s="469">
        <f>ASTRA!J117+'VIOLE. DOM'!J117</f>
        <v>0</v>
      </c>
      <c r="K117" s="355">
        <f>ASTRA!K117+'VIOLE. DOM'!K117</f>
        <v>0</v>
      </c>
      <c r="L117" s="456">
        <f>ASTRA!L117+'VIOLE. DOM'!L117</f>
        <v>0</v>
      </c>
    </row>
    <row r="118" spans="1:12" s="3" customFormat="1" ht="13.5" hidden="1" customHeight="1" thickBot="1" x14ac:dyDescent="0.25">
      <c r="A118" s="66">
        <v>108</v>
      </c>
      <c r="B118" s="30" t="s">
        <v>113</v>
      </c>
      <c r="C118" s="244" t="s">
        <v>114</v>
      </c>
      <c r="D118" s="388">
        <f>ASTRA!D118+'VIOLE. DOM'!D118</f>
        <v>0</v>
      </c>
      <c r="E118" s="470">
        <f>ASTRA!E118+'VIOLE. DOM'!E118</f>
        <v>0</v>
      </c>
      <c r="F118" s="469">
        <f>ASTRA!F118+'VIOLE. DOM'!F118</f>
        <v>0</v>
      </c>
      <c r="G118" s="469">
        <f>ASTRA!G118+'VIOLE. DOM'!G118</f>
        <v>0</v>
      </c>
      <c r="H118" s="355">
        <f>ASTRA!H118+'VIOLE. DOM'!H118</f>
        <v>0</v>
      </c>
      <c r="I118" s="490">
        <f>ASTRA!I118+'VIOLE. DOM'!I118</f>
        <v>0</v>
      </c>
      <c r="J118" s="469">
        <f>ASTRA!J118+'VIOLE. DOM'!J118</f>
        <v>0</v>
      </c>
      <c r="K118" s="355">
        <f>ASTRA!K118+'VIOLE. DOM'!K118</f>
        <v>0</v>
      </c>
      <c r="L118" s="456">
        <f>ASTRA!L118+'VIOLE. DOM'!L118</f>
        <v>0</v>
      </c>
    </row>
    <row r="119" spans="1:12" s="15" customFormat="1" ht="13.5" hidden="1" customHeight="1" thickBot="1" x14ac:dyDescent="0.25">
      <c r="A119" s="66">
        <v>109</v>
      </c>
      <c r="B119" s="39" t="s">
        <v>115</v>
      </c>
      <c r="C119" s="242" t="s">
        <v>116</v>
      </c>
      <c r="D119" s="388">
        <f>ASTRA!D119+'VIOLE. DOM'!D119</f>
        <v>0</v>
      </c>
      <c r="E119" s="470">
        <f>ASTRA!E119+'VIOLE. DOM'!E119</f>
        <v>0</v>
      </c>
      <c r="F119" s="469">
        <f>ASTRA!F119+'VIOLE. DOM'!F119</f>
        <v>0</v>
      </c>
      <c r="G119" s="469">
        <f>ASTRA!G119+'VIOLE. DOM'!G119</f>
        <v>0</v>
      </c>
      <c r="H119" s="355">
        <f>ASTRA!H119+'VIOLE. DOM'!H119</f>
        <v>0</v>
      </c>
      <c r="I119" s="490">
        <f>ASTRA!I119+'VIOLE. DOM'!I119</f>
        <v>0</v>
      </c>
      <c r="J119" s="469">
        <f>ASTRA!J119+'VIOLE. DOM'!J119</f>
        <v>0</v>
      </c>
      <c r="K119" s="355">
        <f>ASTRA!K119+'VIOLE. DOM'!K119</f>
        <v>0</v>
      </c>
      <c r="L119" s="456">
        <f>ASTRA!L119+'VIOLE. DOM'!L119</f>
        <v>0</v>
      </c>
    </row>
    <row r="120" spans="1:12" s="15" customFormat="1" ht="13.5" hidden="1" customHeight="1" thickBot="1" x14ac:dyDescent="0.25">
      <c r="A120" s="66">
        <v>110</v>
      </c>
      <c r="B120" s="39" t="s">
        <v>272</v>
      </c>
      <c r="C120" s="8" t="s">
        <v>273</v>
      </c>
      <c r="D120" s="388"/>
      <c r="E120" s="470"/>
      <c r="F120" s="469"/>
      <c r="G120" s="469"/>
      <c r="H120" s="355"/>
      <c r="I120" s="490"/>
      <c r="J120" s="469"/>
      <c r="K120" s="355"/>
      <c r="L120" s="456"/>
    </row>
    <row r="121" spans="1:12" s="15" customFormat="1" ht="13.5" hidden="1" customHeight="1" thickBot="1" x14ac:dyDescent="0.25">
      <c r="A121" s="66">
        <v>111</v>
      </c>
      <c r="B121" s="39" t="s">
        <v>274</v>
      </c>
      <c r="C121" s="480" t="s">
        <v>275</v>
      </c>
      <c r="D121" s="388"/>
      <c r="E121" s="470"/>
      <c r="F121" s="469"/>
      <c r="G121" s="469"/>
      <c r="H121" s="355"/>
      <c r="I121" s="490"/>
      <c r="J121" s="469"/>
      <c r="K121" s="355"/>
      <c r="L121" s="456"/>
    </row>
    <row r="122" spans="1:12" s="15" customFormat="1" ht="13.5" hidden="1" customHeight="1" thickBot="1" x14ac:dyDescent="0.25">
      <c r="A122" s="66">
        <v>112</v>
      </c>
      <c r="B122" s="39" t="s">
        <v>276</v>
      </c>
      <c r="C122" s="127" t="s">
        <v>277</v>
      </c>
      <c r="D122" s="388"/>
      <c r="E122" s="470"/>
      <c r="F122" s="469"/>
      <c r="G122" s="469"/>
      <c r="H122" s="355"/>
      <c r="I122" s="490"/>
      <c r="J122" s="469"/>
      <c r="K122" s="355"/>
      <c r="L122" s="456"/>
    </row>
    <row r="123" spans="1:12" s="15" customFormat="1" ht="13.5" hidden="1" customHeight="1" thickBot="1" x14ac:dyDescent="0.25">
      <c r="A123" s="66">
        <v>113</v>
      </c>
      <c r="B123" s="39" t="s">
        <v>303</v>
      </c>
      <c r="C123" s="480" t="s">
        <v>304</v>
      </c>
      <c r="D123" s="388"/>
      <c r="E123" s="470"/>
      <c r="F123" s="469"/>
      <c r="G123" s="469"/>
      <c r="H123" s="355"/>
      <c r="I123" s="490"/>
      <c r="J123" s="469"/>
      <c r="K123" s="355"/>
      <c r="L123" s="456"/>
    </row>
    <row r="124" spans="1:12" s="15" customFormat="1" ht="13.5" hidden="1" customHeight="1" thickBot="1" x14ac:dyDescent="0.25">
      <c r="A124" s="66">
        <v>114</v>
      </c>
      <c r="B124" s="39" t="s">
        <v>305</v>
      </c>
      <c r="C124" s="127" t="s">
        <v>300</v>
      </c>
      <c r="D124" s="388"/>
      <c r="E124" s="470"/>
      <c r="F124" s="469"/>
      <c r="G124" s="469"/>
      <c r="H124" s="355"/>
      <c r="I124" s="490"/>
      <c r="J124" s="469"/>
      <c r="K124" s="355"/>
      <c r="L124" s="456"/>
    </row>
    <row r="125" spans="1:12" s="15" customFormat="1" ht="13.5" hidden="1" customHeight="1" thickBot="1" x14ac:dyDescent="0.25">
      <c r="A125" s="66">
        <v>115</v>
      </c>
      <c r="B125" s="39" t="s">
        <v>276</v>
      </c>
      <c r="C125" s="127" t="s">
        <v>299</v>
      </c>
      <c r="D125" s="388"/>
      <c r="E125" s="470"/>
      <c r="F125" s="469"/>
      <c r="G125" s="469"/>
      <c r="H125" s="355"/>
      <c r="I125" s="490"/>
      <c r="J125" s="469"/>
      <c r="K125" s="355"/>
      <c r="L125" s="456"/>
    </row>
    <row r="126" spans="1:12" s="15" customFormat="1" ht="26.45" hidden="1" customHeight="1" x14ac:dyDescent="0.2">
      <c r="A126" s="66">
        <v>116</v>
      </c>
      <c r="B126" s="879" t="s">
        <v>359</v>
      </c>
      <c r="C126" s="480" t="s">
        <v>361</v>
      </c>
      <c r="D126" s="242"/>
      <c r="E126" s="470">
        <f>ASTRA!E126+'VIOLE. DOM'!E126</f>
        <v>0</v>
      </c>
      <c r="F126" s="469">
        <f>ASTRA!F126+'VIOLE. DOM'!F126</f>
        <v>0</v>
      </c>
      <c r="G126" s="469">
        <f>ASTRA!G126+'VIOLE. DOM'!G126</f>
        <v>0</v>
      </c>
      <c r="H126" s="355">
        <f>ASTRA!H126+'VIOLE. DOM'!H126</f>
        <v>0</v>
      </c>
      <c r="I126" s="490">
        <f>ASTRA!I126+'VIOLE. DOM'!I126</f>
        <v>0</v>
      </c>
      <c r="J126" s="98"/>
      <c r="K126" s="46"/>
      <c r="L126" s="99"/>
    </row>
    <row r="127" spans="1:12" s="15" customFormat="1" hidden="1" x14ac:dyDescent="0.2">
      <c r="A127" s="114">
        <v>117</v>
      </c>
      <c r="B127" s="878" t="s">
        <v>360</v>
      </c>
      <c r="C127" s="127" t="s">
        <v>364</v>
      </c>
      <c r="D127" s="242"/>
      <c r="E127" s="470">
        <f>ASTRA!E127+'VIOLE. DOM'!E127</f>
        <v>0</v>
      </c>
      <c r="F127" s="469">
        <f>ASTRA!F127+'VIOLE. DOM'!F127</f>
        <v>0</v>
      </c>
      <c r="G127" s="469">
        <f>ASTRA!G127+'VIOLE. DOM'!G127</f>
        <v>0</v>
      </c>
      <c r="H127" s="355">
        <f>ASTRA!H127+'VIOLE. DOM'!H127</f>
        <v>0</v>
      </c>
      <c r="I127" s="490">
        <f>ASTRA!I127+'VIOLE. DOM'!I127</f>
        <v>0</v>
      </c>
      <c r="J127" s="98"/>
      <c r="K127" s="46"/>
      <c r="L127" s="99"/>
    </row>
    <row r="128" spans="1:12" s="15" customFormat="1" hidden="1" x14ac:dyDescent="0.2">
      <c r="A128" s="66">
        <v>118</v>
      </c>
      <c r="B128" s="39" t="s">
        <v>362</v>
      </c>
      <c r="C128" s="127" t="s">
        <v>365</v>
      </c>
      <c r="D128" s="242"/>
      <c r="E128" s="470">
        <f>ASTRA!E128+'VIOLE. DOM'!E128</f>
        <v>0</v>
      </c>
      <c r="F128" s="469">
        <f>ASTRA!F128+'VIOLE. DOM'!F128</f>
        <v>0</v>
      </c>
      <c r="G128" s="469">
        <f>ASTRA!G128+'VIOLE. DOM'!G128</f>
        <v>0</v>
      </c>
      <c r="H128" s="355">
        <f>ASTRA!H128+'VIOLE. DOM'!H128</f>
        <v>0</v>
      </c>
      <c r="I128" s="490">
        <f>ASTRA!I128+'VIOLE. DOM'!I128</f>
        <v>0</v>
      </c>
      <c r="J128" s="98"/>
      <c r="K128" s="46"/>
      <c r="L128" s="99"/>
    </row>
    <row r="129" spans="1:14" s="15" customFormat="1" hidden="1" x14ac:dyDescent="0.2">
      <c r="A129" s="114">
        <v>119</v>
      </c>
      <c r="B129" s="878" t="s">
        <v>363</v>
      </c>
      <c r="C129" s="127" t="s">
        <v>366</v>
      </c>
      <c r="D129" s="242"/>
      <c r="E129" s="470">
        <f>ASTRA!E129+'VIOLE. DOM'!E129</f>
        <v>0</v>
      </c>
      <c r="F129" s="469">
        <f>ASTRA!F129+'VIOLE. DOM'!F129</f>
        <v>0</v>
      </c>
      <c r="G129" s="469">
        <f>ASTRA!G129+'VIOLE. DOM'!G129</f>
        <v>0</v>
      </c>
      <c r="H129" s="355">
        <f>ASTRA!H129+'VIOLE. DOM'!H129</f>
        <v>0</v>
      </c>
      <c r="I129" s="490">
        <f>ASTRA!I129+'VIOLE. DOM'!I129</f>
        <v>0</v>
      </c>
      <c r="J129" s="98"/>
      <c r="K129" s="46"/>
      <c r="L129" s="99"/>
    </row>
    <row r="130" spans="1:14" s="3" customFormat="1" ht="13.5" hidden="1" customHeight="1" thickBot="1" x14ac:dyDescent="0.25">
      <c r="A130" s="66">
        <v>116</v>
      </c>
      <c r="B130" s="40" t="s">
        <v>117</v>
      </c>
      <c r="C130" s="244" t="s">
        <v>118</v>
      </c>
      <c r="D130" s="388">
        <f>ASTRA!D130+'VIOLE. DOM'!D130</f>
        <v>0</v>
      </c>
      <c r="E130" s="470">
        <f>ASTRA!E130+'VIOLE. DOM'!E130</f>
        <v>0</v>
      </c>
      <c r="F130" s="469">
        <f>ASTRA!F130+'VIOLE. DOM'!F130</f>
        <v>0</v>
      </c>
      <c r="G130" s="469">
        <f>ASTRA!G130+'VIOLE. DOM'!G130</f>
        <v>0</v>
      </c>
      <c r="H130" s="355">
        <f>ASTRA!H130+'VIOLE. DOM'!H130</f>
        <v>0</v>
      </c>
      <c r="I130" s="490">
        <f>ASTRA!I130+'VIOLE. DOM'!I130</f>
        <v>0</v>
      </c>
      <c r="J130" s="469">
        <f>ASTRA!J130+'VIOLE. DOM'!J130</f>
        <v>0</v>
      </c>
      <c r="K130" s="355">
        <f>ASTRA!K130+'VIOLE. DOM'!K130</f>
        <v>0</v>
      </c>
      <c r="L130" s="456">
        <f>ASTRA!L130+'VIOLE. DOM'!L130</f>
        <v>0</v>
      </c>
    </row>
    <row r="131" spans="1:14" s="3" customFormat="1" ht="13.5" hidden="1" customHeight="1" thickBot="1" x14ac:dyDescent="0.25">
      <c r="A131" s="66">
        <v>117</v>
      </c>
      <c r="B131" s="30" t="s">
        <v>368</v>
      </c>
      <c r="C131" s="241">
        <v>71</v>
      </c>
      <c r="D131" s="388">
        <f>ASTRA!D131+'VIOLE. DOM'!D131</f>
        <v>0</v>
      </c>
      <c r="E131" s="470">
        <f>ASTRA!E131+'VIOLE. DOM'!E131</f>
        <v>0</v>
      </c>
      <c r="F131" s="469">
        <f>ASTRA!F131+'VIOLE. DOM'!F131</f>
        <v>0</v>
      </c>
      <c r="G131" s="469">
        <f>ASTRA!G131+'VIOLE. DOM'!G131</f>
        <v>0</v>
      </c>
      <c r="H131" s="355">
        <f>ASTRA!H131+'VIOLE. DOM'!H131</f>
        <v>0</v>
      </c>
      <c r="I131" s="490">
        <f>ASTRA!I131+'VIOLE. DOM'!I131</f>
        <v>0</v>
      </c>
      <c r="J131" s="469">
        <f>ASTRA!J131+'VIOLE. DOM'!J131</f>
        <v>0</v>
      </c>
      <c r="K131" s="355">
        <f>ASTRA!K131+'VIOLE. DOM'!K131</f>
        <v>0</v>
      </c>
      <c r="L131" s="456">
        <f>ASTRA!L131+'VIOLE. DOM'!L131</f>
        <v>0</v>
      </c>
    </row>
    <row r="132" spans="1:14" s="3" customFormat="1" ht="13.5" hidden="1" customHeight="1" thickBot="1" x14ac:dyDescent="0.25">
      <c r="A132" s="66">
        <v>118</v>
      </c>
      <c r="B132" s="30" t="s">
        <v>120</v>
      </c>
      <c r="C132" s="241" t="s">
        <v>121</v>
      </c>
      <c r="D132" s="388">
        <f>ASTRA!D132+'VIOLE. DOM'!D132</f>
        <v>0</v>
      </c>
      <c r="E132" s="470">
        <f>ASTRA!E132+'VIOLE. DOM'!E132</f>
        <v>0</v>
      </c>
      <c r="F132" s="469">
        <f>ASTRA!F132+'VIOLE. DOM'!F132</f>
        <v>0</v>
      </c>
      <c r="G132" s="469">
        <f>ASTRA!G132+'VIOLE. DOM'!G132</f>
        <v>0</v>
      </c>
      <c r="H132" s="355">
        <f>ASTRA!H132+'VIOLE. DOM'!H132</f>
        <v>0</v>
      </c>
      <c r="I132" s="490">
        <f>ASTRA!I132+'VIOLE. DOM'!I132</f>
        <v>0</v>
      </c>
      <c r="J132" s="469">
        <f>ASTRA!J132+'VIOLE. DOM'!J132</f>
        <v>0</v>
      </c>
      <c r="K132" s="355">
        <f>ASTRA!K132+'VIOLE. DOM'!K132</f>
        <v>0</v>
      </c>
      <c r="L132" s="456">
        <f>ASTRA!L132+'VIOLE. DOM'!L132</f>
        <v>0</v>
      </c>
    </row>
    <row r="133" spans="1:14" s="3" customFormat="1" ht="13.5" hidden="1" customHeight="1" thickBot="1" x14ac:dyDescent="0.25">
      <c r="A133" s="66">
        <v>119</v>
      </c>
      <c r="B133" s="32" t="s">
        <v>122</v>
      </c>
      <c r="C133" s="252" t="s">
        <v>123</v>
      </c>
      <c r="D133" s="388">
        <f>ASTRA!D133+'VIOLE. DOM'!D133</f>
        <v>0</v>
      </c>
      <c r="E133" s="470">
        <f>ASTRA!E133+'VIOLE. DOM'!E133</f>
        <v>0</v>
      </c>
      <c r="F133" s="469">
        <f>ASTRA!F133+'VIOLE. DOM'!F133</f>
        <v>0</v>
      </c>
      <c r="G133" s="469">
        <f>ASTRA!G133+'VIOLE. DOM'!G133</f>
        <v>0</v>
      </c>
      <c r="H133" s="355">
        <f>ASTRA!H133+'VIOLE. DOM'!H133</f>
        <v>0</v>
      </c>
      <c r="I133" s="490">
        <f>ASTRA!I133+'VIOLE. DOM'!I133</f>
        <v>0</v>
      </c>
      <c r="J133" s="469">
        <f>ASTRA!J133+'VIOLE. DOM'!J133</f>
        <v>0</v>
      </c>
      <c r="K133" s="355">
        <f>ASTRA!K133+'VIOLE. DOM'!K133</f>
        <v>0</v>
      </c>
      <c r="L133" s="456">
        <f>ASTRA!L133+'VIOLE. DOM'!L133</f>
        <v>0</v>
      </c>
    </row>
    <row r="134" spans="1:14" s="3" customFormat="1" ht="13.5" hidden="1" customHeight="1" thickBot="1" x14ac:dyDescent="0.25">
      <c r="A134" s="66">
        <v>120</v>
      </c>
      <c r="B134" s="34" t="s">
        <v>124</v>
      </c>
      <c r="C134" s="252" t="s">
        <v>125</v>
      </c>
      <c r="D134" s="388">
        <f>ASTRA!D134+'VIOLE. DOM'!D134</f>
        <v>0</v>
      </c>
      <c r="E134" s="470">
        <f>ASTRA!E134+'VIOLE. DOM'!E134</f>
        <v>0</v>
      </c>
      <c r="F134" s="469">
        <f>ASTRA!F134+'VIOLE. DOM'!F134</f>
        <v>0</v>
      </c>
      <c r="G134" s="469">
        <f>ASTRA!G134+'VIOLE. DOM'!G134</f>
        <v>0</v>
      </c>
      <c r="H134" s="355">
        <f>ASTRA!H134+'VIOLE. DOM'!H134</f>
        <v>0</v>
      </c>
      <c r="I134" s="490">
        <f>ASTRA!I134+'VIOLE. DOM'!I134</f>
        <v>0</v>
      </c>
      <c r="J134" s="469">
        <f>ASTRA!J134+'VIOLE. DOM'!J134</f>
        <v>0</v>
      </c>
      <c r="K134" s="355">
        <f>ASTRA!K134+'VIOLE. DOM'!K134</f>
        <v>0</v>
      </c>
      <c r="L134" s="456">
        <f>ASTRA!L134+'VIOLE. DOM'!L134</f>
        <v>0</v>
      </c>
    </row>
    <row r="135" spans="1:14" s="3" customFormat="1" ht="13.5" hidden="1" customHeight="1" thickBot="1" x14ac:dyDescent="0.25">
      <c r="A135" s="66">
        <v>121</v>
      </c>
      <c r="B135" s="34" t="s">
        <v>223</v>
      </c>
      <c r="C135" s="494" t="s">
        <v>125</v>
      </c>
      <c r="D135" s="388">
        <f>ASTRA!D135+'VIOLE. DOM'!D135</f>
        <v>0</v>
      </c>
      <c r="E135" s="470">
        <f>ASTRA!E135+'VIOLE. DOM'!E135</f>
        <v>0</v>
      </c>
      <c r="F135" s="469">
        <f>ASTRA!F135+'VIOLE. DOM'!F135</f>
        <v>0</v>
      </c>
      <c r="G135" s="469">
        <f>ASTRA!G135+'VIOLE. DOM'!G135</f>
        <v>0</v>
      </c>
      <c r="H135" s="355">
        <f>ASTRA!H135+'VIOLE. DOM'!H135</f>
        <v>0</v>
      </c>
      <c r="I135" s="490">
        <f>ASTRA!I135+'VIOLE. DOM'!I135</f>
        <v>0</v>
      </c>
      <c r="J135" s="469">
        <f>ASTRA!J135+'VIOLE. DOM'!J135</f>
        <v>0</v>
      </c>
      <c r="K135" s="355">
        <f>ASTRA!K135+'VIOLE. DOM'!K135</f>
        <v>0</v>
      </c>
      <c r="L135" s="456">
        <f>ASTRA!L135+'VIOLE. DOM'!L135</f>
        <v>0</v>
      </c>
    </row>
    <row r="136" spans="1:14" s="3" customFormat="1" ht="13.5" hidden="1" customHeight="1" thickBot="1" x14ac:dyDescent="0.25">
      <c r="A136" s="66">
        <v>122</v>
      </c>
      <c r="B136" s="31" t="s">
        <v>126</v>
      </c>
      <c r="C136" s="252" t="s">
        <v>127</v>
      </c>
      <c r="D136" s="487">
        <f>ASTRA!D136+'VIOLE. DOM'!D136</f>
        <v>0</v>
      </c>
      <c r="E136" s="491">
        <f>ASTRA!E136+'VIOLE. DOM'!E136</f>
        <v>0</v>
      </c>
      <c r="F136" s="468">
        <f>ASTRA!F136+'VIOLE. DOM'!F136</f>
        <v>0</v>
      </c>
      <c r="G136" s="468">
        <f>ASTRA!G136+'VIOLE. DOM'!G136</f>
        <v>0</v>
      </c>
      <c r="H136" s="468">
        <f>ASTRA!H136+'VIOLE. DOM'!H136</f>
        <v>0</v>
      </c>
      <c r="I136" s="472">
        <f>ASTRA!I136+'VIOLE. DOM'!I136</f>
        <v>0</v>
      </c>
      <c r="J136" s="468">
        <f>ASTRA!J136+'VIOLE. DOM'!J136</f>
        <v>0</v>
      </c>
      <c r="K136" s="468">
        <f>ASTRA!K136+'VIOLE. DOM'!K136</f>
        <v>0</v>
      </c>
      <c r="L136" s="456">
        <f>ASTRA!L136+'VIOLE. DOM'!L136</f>
        <v>0</v>
      </c>
    </row>
    <row r="137" spans="1:14" s="3" customFormat="1" ht="13.5" hidden="1" customHeight="1" thickBot="1" x14ac:dyDescent="0.25">
      <c r="A137" s="66">
        <v>123</v>
      </c>
      <c r="B137" s="80" t="s">
        <v>128</v>
      </c>
      <c r="C137" s="495" t="s">
        <v>129</v>
      </c>
      <c r="D137" s="488">
        <f>ASTRA!D137+'VIOLE. DOM'!D137</f>
        <v>0</v>
      </c>
      <c r="E137" s="492">
        <f>ASTRA!E137+'VIOLE. DOM'!E137</f>
        <v>0</v>
      </c>
      <c r="F137" s="456">
        <f>ASTRA!F137+'VIOLE. DOM'!F137</f>
        <v>0</v>
      </c>
      <c r="G137" s="456">
        <f>ASTRA!G137+'VIOLE. DOM'!G137</f>
        <v>0</v>
      </c>
      <c r="H137" s="456">
        <f>ASTRA!H137+'VIOLE. DOM'!H137</f>
        <v>0</v>
      </c>
      <c r="I137" s="471">
        <f>ASTRA!I137+'VIOLE. DOM'!I137</f>
        <v>0</v>
      </c>
      <c r="J137" s="456">
        <f>ASTRA!J137+'VIOLE. DOM'!J137</f>
        <v>0</v>
      </c>
      <c r="K137" s="456">
        <f>ASTRA!K137+'VIOLE. DOM'!K137</f>
        <v>0</v>
      </c>
      <c r="L137" s="456">
        <f>ASTRA!L137+'VIOLE. DOM'!L137</f>
        <v>0</v>
      </c>
    </row>
    <row r="138" spans="1:14" ht="13.5" customHeight="1" x14ac:dyDescent="0.2">
      <c r="E138" s="10"/>
      <c r="F138" s="10"/>
      <c r="G138" s="10"/>
      <c r="H138" s="10"/>
      <c r="I138" s="10"/>
      <c r="J138" s="10"/>
      <c r="K138" s="10"/>
      <c r="L138" s="10"/>
    </row>
    <row r="139" spans="1:14" s="3" customFormat="1" x14ac:dyDescent="0.2">
      <c r="B139" s="11" t="s">
        <v>146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1:14" s="3" customFormat="1" ht="12.75" customHeight="1" x14ac:dyDescent="0.2">
      <c r="B140" s="11" t="s">
        <v>130</v>
      </c>
      <c r="C140" s="88" t="s">
        <v>161</v>
      </c>
      <c r="D140" s="88"/>
      <c r="F140" s="12"/>
      <c r="H140" s="228"/>
      <c r="I140" s="12" t="s">
        <v>290</v>
      </c>
      <c r="M140" s="18"/>
      <c r="N140" s="18"/>
    </row>
    <row r="141" spans="1:14" s="3" customFormat="1" ht="12.75" customHeight="1" x14ac:dyDescent="0.2">
      <c r="B141" s="16" t="s">
        <v>132</v>
      </c>
      <c r="C141" s="228" t="s">
        <v>145</v>
      </c>
      <c r="D141" s="228"/>
      <c r="E141" s="228"/>
      <c r="F141" s="12"/>
      <c r="H141" s="89"/>
      <c r="I141" s="1008" t="s">
        <v>292</v>
      </c>
      <c r="J141" s="1008"/>
      <c r="K141" s="1008"/>
      <c r="L141" s="1008"/>
      <c r="M141" s="89"/>
      <c r="N141" s="18"/>
    </row>
    <row r="142" spans="1:14" ht="12.75" customHeight="1" x14ac:dyDescent="0.2">
      <c r="I142" s="12" t="s">
        <v>291</v>
      </c>
      <c r="J142" s="3"/>
      <c r="K142" s="3"/>
      <c r="L142" s="3"/>
    </row>
    <row r="143" spans="1:14" ht="12.75" customHeight="1" x14ac:dyDescent="0.2">
      <c r="H143" s="12"/>
      <c r="I143" s="3"/>
      <c r="J143" s="3"/>
      <c r="K143" s="3"/>
    </row>
    <row r="144" spans="1:14" ht="12.75" customHeight="1" x14ac:dyDescent="0.2">
      <c r="H144" s="1008"/>
      <c r="I144" s="1008"/>
      <c r="J144" s="1008"/>
      <c r="K144" s="1008"/>
    </row>
    <row r="145" spans="8:11" ht="12.75" customHeight="1" x14ac:dyDescent="0.2">
      <c r="H145" s="3"/>
      <c r="I145" s="3"/>
      <c r="J145" s="3"/>
      <c r="K145" s="3"/>
    </row>
    <row r="146" spans="8:11" ht="12.75" customHeight="1" x14ac:dyDescent="0.2"/>
    <row r="147" spans="8:11" ht="12.75" customHeight="1" x14ac:dyDescent="0.2"/>
    <row r="148" spans="8:11" ht="12.75" customHeight="1" x14ac:dyDescent="0.2"/>
    <row r="149" spans="8:11" ht="12.75" customHeight="1" x14ac:dyDescent="0.2"/>
    <row r="150" spans="8:11" ht="12.75" customHeight="1" x14ac:dyDescent="0.2"/>
    <row r="151" spans="8:11" ht="12.75" customHeight="1" x14ac:dyDescent="0.2"/>
    <row r="152" spans="8:11" ht="12.75" customHeight="1" x14ac:dyDescent="0.2"/>
    <row r="153" spans="8:11" ht="12.75" customHeight="1" x14ac:dyDescent="0.2"/>
    <row r="154" spans="8:11" ht="12.75" customHeight="1" x14ac:dyDescent="0.2"/>
    <row r="155" spans="8:11" ht="12.75" customHeight="1" x14ac:dyDescent="0.2"/>
    <row r="156" spans="8:11" ht="12.75" customHeight="1" x14ac:dyDescent="0.2"/>
    <row r="157" spans="8:11" ht="12.75" customHeight="1" x14ac:dyDescent="0.2"/>
    <row r="158" spans="8:11" ht="12.75" customHeight="1" x14ac:dyDescent="0.2"/>
    <row r="159" spans="8:11" ht="12.75" customHeight="1" x14ac:dyDescent="0.2"/>
    <row r="160" spans="8:11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</sheetData>
  <sheetProtection selectLockedCells="1" selectUnlockedCells="1"/>
  <mergeCells count="12">
    <mergeCell ref="H144:K144"/>
    <mergeCell ref="I141:L141"/>
    <mergeCell ref="B5:L5"/>
    <mergeCell ref="B6:L6"/>
    <mergeCell ref="A8:B8"/>
    <mergeCell ref="A9:A10"/>
    <mergeCell ref="B9:B10"/>
    <mergeCell ref="J9:L9"/>
    <mergeCell ref="D9:D10"/>
    <mergeCell ref="C9:C10"/>
    <mergeCell ref="F9:I9"/>
    <mergeCell ref="E9:E10"/>
  </mergeCells>
  <printOptions horizontalCentered="1"/>
  <pageMargins left="0.11811023622047245" right="0.11811023622047245" top="0.19685039370078741" bottom="0.11811023622047245" header="0.51181102362204722" footer="0.51181102362204722"/>
  <pageSetup scale="71" firstPageNumber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7"/>
  <sheetViews>
    <sheetView zoomScaleNormal="100" workbookViewId="0">
      <selection activeCell="F140" sqref="F140:H141"/>
    </sheetView>
  </sheetViews>
  <sheetFormatPr defaultRowHeight="12.75" x14ac:dyDescent="0.2"/>
  <cols>
    <col min="1" max="1" width="4.5703125" style="45" customWidth="1"/>
    <col min="2" max="2" width="54.42578125" style="54" customWidth="1"/>
    <col min="3" max="3" width="9" style="45" customWidth="1"/>
    <col min="4" max="4" width="8.85546875" style="45" customWidth="1"/>
    <col min="5" max="5" width="11.28515625" style="45" customWidth="1"/>
    <col min="6" max="6" width="8" style="45" customWidth="1"/>
    <col min="7" max="7" width="7.28515625" style="45" customWidth="1"/>
    <col min="8" max="8" width="7.5703125" style="45" customWidth="1"/>
    <col min="9" max="9" width="7.85546875" style="45" customWidth="1"/>
    <col min="10" max="11" width="7.140625" style="45" customWidth="1"/>
    <col min="12" max="12" width="7" style="45" bestFit="1" customWidth="1"/>
    <col min="13" max="16384" width="9.140625" style="45"/>
  </cols>
  <sheetData>
    <row r="1" spans="1:13" ht="12.75" customHeight="1" x14ac:dyDescent="0.2">
      <c r="B1" s="48" t="s">
        <v>154</v>
      </c>
      <c r="C1" s="48"/>
      <c r="D1" s="48"/>
      <c r="E1" s="48"/>
      <c r="F1" s="48"/>
      <c r="G1" s="48"/>
      <c r="H1" s="48"/>
      <c r="I1" s="3"/>
      <c r="J1" s="3"/>
      <c r="K1" s="3"/>
      <c r="L1" s="3"/>
    </row>
    <row r="2" spans="1:13" ht="12.75" customHeight="1" x14ac:dyDescent="0.2">
      <c r="B2" s="49" t="s">
        <v>209</v>
      </c>
      <c r="C2" s="48"/>
      <c r="D2" s="48"/>
      <c r="E2" s="48"/>
      <c r="F2" s="48"/>
      <c r="G2" s="48"/>
      <c r="H2" s="48"/>
      <c r="I2" s="3"/>
      <c r="J2" s="3"/>
      <c r="K2" s="3"/>
      <c r="L2" s="3"/>
    </row>
    <row r="3" spans="1:13" ht="12.75" customHeight="1" x14ac:dyDescent="0.2">
      <c r="B3" s="48" t="s">
        <v>138</v>
      </c>
      <c r="C3" s="48"/>
      <c r="D3" s="48"/>
      <c r="E3" s="48"/>
      <c r="F3" s="48"/>
      <c r="G3" s="48"/>
      <c r="H3" s="48"/>
      <c r="I3" s="3"/>
      <c r="J3" s="3"/>
      <c r="K3" s="3"/>
      <c r="L3" s="3"/>
    </row>
    <row r="4" spans="1:13" ht="12.75" customHeight="1" x14ac:dyDescent="0.2">
      <c r="B4" s="48"/>
      <c r="C4" s="48"/>
      <c r="D4" s="48"/>
      <c r="E4" s="48"/>
      <c r="F4" s="48"/>
      <c r="G4" s="48"/>
      <c r="H4" s="48"/>
      <c r="I4" s="3"/>
      <c r="J4" s="3"/>
      <c r="K4" s="3"/>
      <c r="L4" s="3"/>
    </row>
    <row r="5" spans="1:13" s="1" customFormat="1" ht="12.75" customHeight="1" x14ac:dyDescent="0.2">
      <c r="B5" s="1009" t="s">
        <v>294</v>
      </c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3"/>
    </row>
    <row r="6" spans="1:13" x14ac:dyDescent="0.2">
      <c r="B6" s="1011" t="s">
        <v>175</v>
      </c>
      <c r="C6" s="1010"/>
      <c r="D6" s="1010"/>
      <c r="E6" s="1010"/>
      <c r="F6" s="1010"/>
      <c r="G6" s="1010"/>
      <c r="H6" s="1010"/>
      <c r="I6" s="1010"/>
      <c r="J6" s="1010"/>
      <c r="K6" s="1010"/>
      <c r="L6" s="1010"/>
    </row>
    <row r="7" spans="1:13" x14ac:dyDescent="0.2">
      <c r="B7" s="50"/>
      <c r="C7" s="393" t="s">
        <v>320</v>
      </c>
      <c r="D7" s="51"/>
      <c r="E7" s="51"/>
      <c r="F7" s="51"/>
      <c r="G7" s="51"/>
      <c r="H7" s="51"/>
      <c r="I7" s="51"/>
      <c r="J7" s="51"/>
      <c r="K7" s="51"/>
      <c r="L7" s="51"/>
    </row>
    <row r="8" spans="1:13" ht="12.75" customHeight="1" thickBot="1" x14ac:dyDescent="0.25">
      <c r="A8" s="1012"/>
      <c r="B8" s="1012"/>
      <c r="C8" s="52"/>
      <c r="D8" s="52"/>
      <c r="E8" s="52"/>
      <c r="F8" s="52"/>
      <c r="G8" s="52"/>
      <c r="H8" s="52"/>
      <c r="J8" s="53"/>
      <c r="K8" s="53" t="s">
        <v>0</v>
      </c>
    </row>
    <row r="9" spans="1:13" s="3" customFormat="1" ht="12.75" customHeight="1" x14ac:dyDescent="0.2">
      <c r="A9" s="1013" t="s">
        <v>153</v>
      </c>
      <c r="B9" s="1015" t="s">
        <v>152</v>
      </c>
      <c r="C9" s="1019" t="s">
        <v>1</v>
      </c>
      <c r="D9" s="1017" t="s">
        <v>328</v>
      </c>
      <c r="E9" s="1003" t="s">
        <v>333</v>
      </c>
      <c r="F9" s="1021" t="s">
        <v>329</v>
      </c>
      <c r="G9" s="1022"/>
      <c r="H9" s="1022"/>
      <c r="I9" s="1022"/>
      <c r="J9" s="1005" t="s">
        <v>151</v>
      </c>
      <c r="K9" s="1006"/>
      <c r="L9" s="1007"/>
    </row>
    <row r="10" spans="1:13" s="3" customFormat="1" ht="50.45" customHeight="1" thickBot="1" x14ac:dyDescent="0.25">
      <c r="A10" s="1014"/>
      <c r="B10" s="1016"/>
      <c r="C10" s="1020"/>
      <c r="D10" s="1018"/>
      <c r="E10" s="1004"/>
      <c r="F10" s="84" t="s">
        <v>147</v>
      </c>
      <c r="G10" s="84" t="s">
        <v>148</v>
      </c>
      <c r="H10" s="84" t="s">
        <v>149</v>
      </c>
      <c r="I10" s="109" t="s">
        <v>150</v>
      </c>
      <c r="J10" s="210">
        <v>2024</v>
      </c>
      <c r="K10" s="211">
        <v>2025</v>
      </c>
      <c r="L10" s="211">
        <v>2026</v>
      </c>
    </row>
    <row r="11" spans="1:13" s="3" customFormat="1" ht="27" customHeight="1" x14ac:dyDescent="0.2">
      <c r="A11" s="111" t="s">
        <v>134</v>
      </c>
      <c r="B11" s="112" t="s">
        <v>2</v>
      </c>
      <c r="C11" s="113"/>
      <c r="D11" s="353">
        <f>D12</f>
        <v>0</v>
      </c>
      <c r="E11" s="135">
        <f>E12+E116</f>
        <v>511</v>
      </c>
      <c r="F11" s="135">
        <f>F12+F116</f>
        <v>138</v>
      </c>
      <c r="G11" s="135">
        <f>G12+G116</f>
        <v>135</v>
      </c>
      <c r="H11" s="135">
        <f>H12+H116</f>
        <v>121</v>
      </c>
      <c r="I11" s="135">
        <f>I12+I116</f>
        <v>117</v>
      </c>
      <c r="J11" s="143">
        <v>521</v>
      </c>
      <c r="K11" s="167">
        <v>520</v>
      </c>
      <c r="L11" s="164">
        <v>521</v>
      </c>
    </row>
    <row r="12" spans="1:13" s="3" customFormat="1" ht="22.5" customHeight="1" x14ac:dyDescent="0.2">
      <c r="A12" s="110">
        <v>2</v>
      </c>
      <c r="B12" s="59" t="s">
        <v>3</v>
      </c>
      <c r="C12" s="60"/>
      <c r="D12" s="136">
        <f>D13</f>
        <v>0</v>
      </c>
      <c r="E12" s="136">
        <f>E13</f>
        <v>511</v>
      </c>
      <c r="F12" s="136">
        <f>F13</f>
        <v>138</v>
      </c>
      <c r="G12" s="136">
        <f>G13</f>
        <v>135</v>
      </c>
      <c r="H12" s="136">
        <f>H13</f>
        <v>121</v>
      </c>
      <c r="I12" s="137">
        <f>I13</f>
        <v>117</v>
      </c>
      <c r="J12" s="163">
        <v>521</v>
      </c>
      <c r="K12" s="168">
        <v>520</v>
      </c>
      <c r="L12" s="165">
        <v>521</v>
      </c>
    </row>
    <row r="13" spans="1:13" s="3" customFormat="1" x14ac:dyDescent="0.2">
      <c r="A13" s="66">
        <v>3</v>
      </c>
      <c r="B13" s="28" t="s">
        <v>4</v>
      </c>
      <c r="C13" s="4" t="s">
        <v>5</v>
      </c>
      <c r="D13" s="305">
        <f>D14+D33</f>
        <v>0</v>
      </c>
      <c r="E13" s="138">
        <f>E14+E33+E91+E110</f>
        <v>511</v>
      </c>
      <c r="F13" s="138">
        <f>F14+F33+F91+F110</f>
        <v>138</v>
      </c>
      <c r="G13" s="138">
        <f>G14+G33+G91+G110</f>
        <v>135</v>
      </c>
      <c r="H13" s="138">
        <f>H14+H33+H91+H110</f>
        <v>121</v>
      </c>
      <c r="I13" s="138">
        <f>I14+I33+I91+I110</f>
        <v>117</v>
      </c>
      <c r="J13" s="144">
        <v>521</v>
      </c>
      <c r="K13" s="144">
        <v>520</v>
      </c>
      <c r="L13" s="239">
        <v>521</v>
      </c>
    </row>
    <row r="14" spans="1:13" s="3" customFormat="1" x14ac:dyDescent="0.2">
      <c r="A14" s="66">
        <v>4</v>
      </c>
      <c r="B14" s="29" t="s">
        <v>6</v>
      </c>
      <c r="C14" s="13" t="s">
        <v>7</v>
      </c>
      <c r="D14" s="306">
        <f>D15+D25+D23</f>
        <v>0</v>
      </c>
      <c r="E14" s="138">
        <f>E15+E23+E25</f>
        <v>376</v>
      </c>
      <c r="F14" s="138">
        <f>F15+F23+F25</f>
        <v>92</v>
      </c>
      <c r="G14" s="138">
        <f>G15+G23+G25</f>
        <v>101</v>
      </c>
      <c r="H14" s="138">
        <f>H15+H23+H25</f>
        <v>92</v>
      </c>
      <c r="I14" s="138">
        <f>I15+I23+I25</f>
        <v>91</v>
      </c>
      <c r="J14" s="144">
        <v>382</v>
      </c>
      <c r="K14" s="138">
        <v>382</v>
      </c>
      <c r="L14" s="145">
        <v>383</v>
      </c>
    </row>
    <row r="15" spans="1:13" s="3" customFormat="1" x14ac:dyDescent="0.2">
      <c r="A15" s="66">
        <v>5</v>
      </c>
      <c r="B15" s="30" t="s">
        <v>8</v>
      </c>
      <c r="C15" s="13" t="s">
        <v>9</v>
      </c>
      <c r="D15" s="306">
        <f>D16+D17+D21</f>
        <v>0</v>
      </c>
      <c r="E15" s="138">
        <f>E16+E17+E18+E19+E20+E21</f>
        <v>360</v>
      </c>
      <c r="F15" s="138">
        <f>F16+F17+F18+F19+F20+F21</f>
        <v>90</v>
      </c>
      <c r="G15" s="138">
        <f>G16+G17+G18+G19+G20+G21</f>
        <v>91</v>
      </c>
      <c r="H15" s="138">
        <f>H16+H17+H18+H19+H20+H21</f>
        <v>90</v>
      </c>
      <c r="I15" s="138">
        <f>I16+I17+I18+I19+I20+I21</f>
        <v>89</v>
      </c>
      <c r="J15" s="144"/>
      <c r="K15" s="138"/>
      <c r="L15" s="145"/>
    </row>
    <row r="16" spans="1:13" s="3" customFormat="1" x14ac:dyDescent="0.2">
      <c r="A16" s="66">
        <v>6</v>
      </c>
      <c r="B16" s="31" t="s">
        <v>10</v>
      </c>
      <c r="C16" s="6" t="s">
        <v>11</v>
      </c>
      <c r="D16" s="307">
        <v>0</v>
      </c>
      <c r="E16" s="139">
        <f t="shared" ref="E16:E21" si="0">F16+G16+H16+I16</f>
        <v>306</v>
      </c>
      <c r="F16" s="139">
        <v>76</v>
      </c>
      <c r="G16" s="139">
        <v>77</v>
      </c>
      <c r="H16" s="139">
        <v>77</v>
      </c>
      <c r="I16" s="139">
        <v>76</v>
      </c>
      <c r="J16" s="146"/>
      <c r="K16" s="139"/>
      <c r="L16" s="147"/>
    </row>
    <row r="17" spans="1:15" s="3" customFormat="1" x14ac:dyDescent="0.2">
      <c r="A17" s="66">
        <v>7</v>
      </c>
      <c r="B17" s="31" t="s">
        <v>12</v>
      </c>
      <c r="C17" s="6" t="s">
        <v>13</v>
      </c>
      <c r="D17" s="307">
        <v>0</v>
      </c>
      <c r="E17" s="139">
        <f t="shared" si="0"/>
        <v>33</v>
      </c>
      <c r="F17" s="139">
        <v>8</v>
      </c>
      <c r="G17" s="139">
        <v>9</v>
      </c>
      <c r="H17" s="139">
        <v>8</v>
      </c>
      <c r="I17" s="139">
        <v>8</v>
      </c>
      <c r="J17" s="146"/>
      <c r="K17" s="139"/>
      <c r="L17" s="147"/>
      <c r="O17" s="83"/>
    </row>
    <row r="18" spans="1:15" s="3" customFormat="1" hidden="1" x14ac:dyDescent="0.2">
      <c r="A18" s="66">
        <v>8</v>
      </c>
      <c r="B18" s="31" t="s">
        <v>194</v>
      </c>
      <c r="C18" s="127" t="s">
        <v>193</v>
      </c>
      <c r="D18" s="309"/>
      <c r="E18" s="139">
        <f t="shared" si="0"/>
        <v>0</v>
      </c>
      <c r="F18" s="139"/>
      <c r="G18" s="139"/>
      <c r="H18" s="139"/>
      <c r="I18" s="139"/>
      <c r="J18" s="146"/>
      <c r="K18" s="139"/>
      <c r="L18" s="147"/>
      <c r="O18" s="83"/>
    </row>
    <row r="19" spans="1:15" s="3" customFormat="1" hidden="1" x14ac:dyDescent="0.2">
      <c r="A19" s="66">
        <v>9</v>
      </c>
      <c r="B19" s="3" t="s">
        <v>195</v>
      </c>
      <c r="C19" s="130" t="s">
        <v>196</v>
      </c>
      <c r="D19" s="311"/>
      <c r="E19" s="139">
        <f t="shared" si="0"/>
        <v>0</v>
      </c>
      <c r="F19" s="139"/>
      <c r="G19" s="139"/>
      <c r="H19" s="139"/>
      <c r="I19" s="139"/>
      <c r="J19" s="146"/>
      <c r="K19" s="139"/>
      <c r="L19" s="147"/>
      <c r="O19" s="83"/>
    </row>
    <row r="20" spans="1:15" s="3" customFormat="1" hidden="1" x14ac:dyDescent="0.2">
      <c r="A20" s="66">
        <v>10</v>
      </c>
      <c r="B20" s="31" t="s">
        <v>192</v>
      </c>
      <c r="C20" s="127" t="s">
        <v>191</v>
      </c>
      <c r="D20" s="309">
        <v>0</v>
      </c>
      <c r="E20" s="139">
        <f t="shared" si="0"/>
        <v>0</v>
      </c>
      <c r="F20" s="139"/>
      <c r="G20" s="139"/>
      <c r="H20" s="139"/>
      <c r="I20" s="139"/>
      <c r="J20" s="146"/>
      <c r="K20" s="139"/>
      <c r="L20" s="147"/>
      <c r="O20" s="83"/>
    </row>
    <row r="21" spans="1:15" s="3" customFormat="1" x14ac:dyDescent="0.2">
      <c r="A21" s="66">
        <v>11</v>
      </c>
      <c r="B21" s="31" t="s">
        <v>162</v>
      </c>
      <c r="C21" s="6" t="s">
        <v>163</v>
      </c>
      <c r="D21" s="307">
        <v>0</v>
      </c>
      <c r="E21" s="139">
        <f t="shared" si="0"/>
        <v>21</v>
      </c>
      <c r="F21" s="139">
        <v>6</v>
      </c>
      <c r="G21" s="139">
        <v>5</v>
      </c>
      <c r="H21" s="139">
        <v>5</v>
      </c>
      <c r="I21" s="139">
        <v>5</v>
      </c>
      <c r="J21" s="146"/>
      <c r="K21" s="139"/>
      <c r="L21" s="147"/>
      <c r="O21" s="83"/>
    </row>
    <row r="22" spans="1:15" s="3" customFormat="1" x14ac:dyDescent="0.2">
      <c r="A22" s="66">
        <v>12</v>
      </c>
      <c r="B22" s="40" t="s">
        <v>204</v>
      </c>
      <c r="C22" s="681" t="s">
        <v>205</v>
      </c>
      <c r="D22" s="307">
        <f t="shared" ref="D22:I22" si="1">D23</f>
        <v>0</v>
      </c>
      <c r="E22" s="139">
        <f t="shared" si="1"/>
        <v>8</v>
      </c>
      <c r="F22" s="139">
        <f t="shared" si="1"/>
        <v>0</v>
      </c>
      <c r="G22" s="139">
        <f t="shared" si="1"/>
        <v>8</v>
      </c>
      <c r="H22" s="139">
        <f t="shared" si="1"/>
        <v>0</v>
      </c>
      <c r="I22" s="139">
        <f t="shared" si="1"/>
        <v>0</v>
      </c>
      <c r="J22" s="146"/>
      <c r="K22" s="139"/>
      <c r="L22" s="147"/>
      <c r="O22" s="83"/>
    </row>
    <row r="23" spans="1:15" s="3" customFormat="1" x14ac:dyDescent="0.2">
      <c r="A23" s="66">
        <v>13</v>
      </c>
      <c r="B23" s="31" t="s">
        <v>206</v>
      </c>
      <c r="C23" s="129" t="s">
        <v>207</v>
      </c>
      <c r="D23" s="305">
        <v>0</v>
      </c>
      <c r="E23" s="139">
        <f>F23+G23+H23+I23</f>
        <v>8</v>
      </c>
      <c r="F23" s="139">
        <v>0</v>
      </c>
      <c r="G23" s="139">
        <v>8</v>
      </c>
      <c r="H23" s="139">
        <f>H24</f>
        <v>0</v>
      </c>
      <c r="I23" s="139">
        <f>I24</f>
        <v>0</v>
      </c>
      <c r="J23" s="146"/>
      <c r="K23" s="139"/>
      <c r="L23" s="147"/>
      <c r="O23" s="83"/>
    </row>
    <row r="24" spans="1:15" s="3" customFormat="1" hidden="1" x14ac:dyDescent="0.2">
      <c r="A24" s="66">
        <v>14</v>
      </c>
      <c r="B24" s="3" t="s">
        <v>262</v>
      </c>
      <c r="C24" s="129" t="s">
        <v>217</v>
      </c>
      <c r="D24" s="307">
        <v>0</v>
      </c>
      <c r="E24" s="139">
        <f>F24+G24+H24+I24</f>
        <v>0</v>
      </c>
      <c r="F24" s="139">
        <v>0</v>
      </c>
      <c r="G24" s="139">
        <f>5-5</f>
        <v>0</v>
      </c>
      <c r="H24" s="139">
        <v>0</v>
      </c>
      <c r="I24" s="139">
        <v>0</v>
      </c>
      <c r="J24" s="146"/>
      <c r="K24" s="139"/>
      <c r="L24" s="147"/>
      <c r="O24" s="83"/>
    </row>
    <row r="25" spans="1:15" s="3" customFormat="1" x14ac:dyDescent="0.2">
      <c r="A25" s="66">
        <v>15</v>
      </c>
      <c r="B25" s="30" t="s">
        <v>14</v>
      </c>
      <c r="C25" s="8" t="s">
        <v>15</v>
      </c>
      <c r="D25" s="305">
        <f>D31</f>
        <v>0</v>
      </c>
      <c r="E25" s="138">
        <f>E26+E27+E28+E29+E30+E31+E32</f>
        <v>8</v>
      </c>
      <c r="F25" s="138">
        <f>F26+F27+F28+F29+F30+F31+F32</f>
        <v>2</v>
      </c>
      <c r="G25" s="138">
        <f>G26+G27+G28+G29+G30+G31+G32</f>
        <v>2</v>
      </c>
      <c r="H25" s="138">
        <f>H26+H27+H28+H29+H30+H31+H32</f>
        <v>2</v>
      </c>
      <c r="I25" s="138">
        <f>I26+I27+I28+I29+I30+I31+I32</f>
        <v>2</v>
      </c>
      <c r="J25" s="144"/>
      <c r="K25" s="138"/>
      <c r="L25" s="145"/>
    </row>
    <row r="26" spans="1:15" s="3" customFormat="1" hidden="1" x14ac:dyDescent="0.2">
      <c r="A26" s="66">
        <v>16</v>
      </c>
      <c r="B26" s="32" t="s">
        <v>16</v>
      </c>
      <c r="C26" s="6" t="s">
        <v>17</v>
      </c>
      <c r="D26" s="307"/>
      <c r="E26" s="139">
        <f t="shared" ref="E26:E31" si="2">F26+G26+H26+I26</f>
        <v>0</v>
      </c>
      <c r="F26" s="139">
        <v>0</v>
      </c>
      <c r="G26" s="139">
        <v>0</v>
      </c>
      <c r="H26" s="139">
        <v>0</v>
      </c>
      <c r="I26" s="139">
        <v>0</v>
      </c>
      <c r="J26" s="146"/>
      <c r="K26" s="139"/>
      <c r="L26" s="147"/>
    </row>
    <row r="27" spans="1:15" s="3" customFormat="1" hidden="1" x14ac:dyDescent="0.2">
      <c r="A27" s="66">
        <v>17</v>
      </c>
      <c r="B27" s="32" t="s">
        <v>18</v>
      </c>
      <c r="C27" s="6" t="s">
        <v>19</v>
      </c>
      <c r="D27" s="307"/>
      <c r="E27" s="139">
        <f t="shared" si="2"/>
        <v>0</v>
      </c>
      <c r="F27" s="139">
        <v>0</v>
      </c>
      <c r="G27" s="139">
        <v>0</v>
      </c>
      <c r="H27" s="139">
        <v>0</v>
      </c>
      <c r="I27" s="139">
        <v>0</v>
      </c>
      <c r="J27" s="146"/>
      <c r="K27" s="139"/>
      <c r="L27" s="147"/>
    </row>
    <row r="28" spans="1:15" s="3" customFormat="1" hidden="1" x14ac:dyDescent="0.2">
      <c r="A28" s="66">
        <v>18</v>
      </c>
      <c r="B28" s="32" t="s">
        <v>20</v>
      </c>
      <c r="C28" s="6" t="s">
        <v>21</v>
      </c>
      <c r="D28" s="307"/>
      <c r="E28" s="139">
        <f t="shared" si="2"/>
        <v>0</v>
      </c>
      <c r="F28" s="139">
        <v>0</v>
      </c>
      <c r="G28" s="139">
        <v>0</v>
      </c>
      <c r="H28" s="139">
        <v>0</v>
      </c>
      <c r="I28" s="139">
        <v>0</v>
      </c>
      <c r="J28" s="146"/>
      <c r="K28" s="139"/>
      <c r="L28" s="147"/>
    </row>
    <row r="29" spans="1:15" s="3" customFormat="1" ht="25.5" hidden="1" x14ac:dyDescent="0.2">
      <c r="A29" s="66">
        <v>19</v>
      </c>
      <c r="B29" s="33" t="s">
        <v>22</v>
      </c>
      <c r="C29" s="92" t="s">
        <v>23</v>
      </c>
      <c r="D29" s="312"/>
      <c r="E29" s="139">
        <f t="shared" si="2"/>
        <v>0</v>
      </c>
      <c r="F29" s="139">
        <v>0</v>
      </c>
      <c r="G29" s="139">
        <v>0</v>
      </c>
      <c r="H29" s="139">
        <v>0</v>
      </c>
      <c r="I29" s="139">
        <v>0</v>
      </c>
      <c r="J29" s="146"/>
      <c r="K29" s="139"/>
      <c r="L29" s="147"/>
    </row>
    <row r="30" spans="1:15" s="3" customFormat="1" hidden="1" x14ac:dyDescent="0.2">
      <c r="A30" s="66">
        <v>20</v>
      </c>
      <c r="B30" s="32" t="s">
        <v>24</v>
      </c>
      <c r="C30" s="6" t="s">
        <v>25</v>
      </c>
      <c r="D30" s="307"/>
      <c r="E30" s="139">
        <f t="shared" si="2"/>
        <v>0</v>
      </c>
      <c r="F30" s="139"/>
      <c r="G30" s="139"/>
      <c r="H30" s="139"/>
      <c r="I30" s="139"/>
      <c r="J30" s="146"/>
      <c r="K30" s="139"/>
      <c r="L30" s="147"/>
    </row>
    <row r="31" spans="1:15" s="3" customFormat="1" x14ac:dyDescent="0.2">
      <c r="A31" s="66">
        <v>21</v>
      </c>
      <c r="B31" s="32" t="s">
        <v>164</v>
      </c>
      <c r="C31" s="6" t="s">
        <v>165</v>
      </c>
      <c r="D31" s="307">
        <v>0</v>
      </c>
      <c r="E31" s="139">
        <f t="shared" si="2"/>
        <v>8</v>
      </c>
      <c r="F31" s="139">
        <v>2</v>
      </c>
      <c r="G31" s="139">
        <v>2</v>
      </c>
      <c r="H31" s="139">
        <v>2</v>
      </c>
      <c r="I31" s="139">
        <v>2</v>
      </c>
      <c r="J31" s="146"/>
      <c r="K31" s="139"/>
      <c r="L31" s="147"/>
    </row>
    <row r="32" spans="1:15" s="3" customFormat="1" hidden="1" x14ac:dyDescent="0.2">
      <c r="A32" s="66">
        <v>22</v>
      </c>
      <c r="B32" s="32" t="s">
        <v>166</v>
      </c>
      <c r="C32" s="6" t="s">
        <v>167</v>
      </c>
      <c r="D32" s="307"/>
      <c r="E32" s="139"/>
      <c r="F32" s="139"/>
      <c r="G32" s="139"/>
      <c r="H32" s="139"/>
      <c r="I32" s="139"/>
      <c r="J32" s="146"/>
      <c r="K32" s="139"/>
      <c r="L32" s="147"/>
    </row>
    <row r="33" spans="1:12" s="3" customFormat="1" ht="25.5" x14ac:dyDescent="0.2">
      <c r="A33" s="66">
        <v>23</v>
      </c>
      <c r="B33" s="23" t="s">
        <v>135</v>
      </c>
      <c r="C33" s="42">
        <v>20</v>
      </c>
      <c r="D33" s="308">
        <f>D34+D57+D58+D63+D77</f>
        <v>0</v>
      </c>
      <c r="E33" s="138">
        <f>E34+E56+E57+E58+E63+E68+E71+E72+E73+E74+E77</f>
        <v>135</v>
      </c>
      <c r="F33" s="138">
        <f>F34+F56+F57+F58+F63+F68+F71+F72+F73+F74+F77</f>
        <v>46</v>
      </c>
      <c r="G33" s="138">
        <f>G34+G56+G57+G58+G63+G68+G71+G72+G73+G74+G77</f>
        <v>34</v>
      </c>
      <c r="H33" s="138">
        <f>H34+H56+H57+H58+H63+H68+H71+H72+H73+H74+H77</f>
        <v>29</v>
      </c>
      <c r="I33" s="138">
        <f>I34+I56+I57+I58+I63+I68+I71+I72+I73+I74+I77</f>
        <v>26</v>
      </c>
      <c r="J33" s="144">
        <v>139</v>
      </c>
      <c r="K33" s="138">
        <v>138</v>
      </c>
      <c r="L33" s="145">
        <v>138</v>
      </c>
    </row>
    <row r="34" spans="1:12" s="3" customFormat="1" x14ac:dyDescent="0.2">
      <c r="A34" s="66">
        <v>24</v>
      </c>
      <c r="B34" s="29" t="s">
        <v>26</v>
      </c>
      <c r="C34" s="8" t="s">
        <v>27</v>
      </c>
      <c r="D34" s="305">
        <f>D35+D39+D42+D43+D46+D49+D52</f>
        <v>0</v>
      </c>
      <c r="E34" s="138">
        <f>E35+E39+E42+E43+E44+E45+E46+E49+E52</f>
        <v>47</v>
      </c>
      <c r="F34" s="138">
        <f>F35+F39+F42+F43+F44+F45+F46+F49+F52</f>
        <v>18</v>
      </c>
      <c r="G34" s="138">
        <f>G35+G39+G42+G43+G44+G45+G46+G49+G52</f>
        <v>11</v>
      </c>
      <c r="H34" s="138">
        <f>H35+H39+H42+H43+H44+H45+H46+H49+H52</f>
        <v>10</v>
      </c>
      <c r="I34" s="138">
        <f>I35+I39+I42+I43+I44+I45+I46+I49+I52</f>
        <v>8</v>
      </c>
      <c r="J34" s="144"/>
      <c r="K34" s="138"/>
      <c r="L34" s="145"/>
    </row>
    <row r="35" spans="1:12" s="3" customFormat="1" x14ac:dyDescent="0.2">
      <c r="A35" s="66">
        <v>25</v>
      </c>
      <c r="B35" s="30" t="s">
        <v>28</v>
      </c>
      <c r="C35" s="8" t="s">
        <v>29</v>
      </c>
      <c r="D35" s="305">
        <f>D36</f>
        <v>0</v>
      </c>
      <c r="E35" s="139">
        <f>E36+E37+E38</f>
        <v>1</v>
      </c>
      <c r="F35" s="139">
        <f>F36+F37+F38</f>
        <v>1</v>
      </c>
      <c r="G35" s="139">
        <f>G36+G37+G38</f>
        <v>0</v>
      </c>
      <c r="H35" s="139">
        <f>H36+H37+H38</f>
        <v>0</v>
      </c>
      <c r="I35" s="139">
        <f>I36+I37+I38</f>
        <v>0</v>
      </c>
      <c r="J35" s="146"/>
      <c r="K35" s="139"/>
      <c r="L35" s="147"/>
    </row>
    <row r="36" spans="1:12" s="3" customFormat="1" x14ac:dyDescent="0.2">
      <c r="A36" s="66">
        <v>26</v>
      </c>
      <c r="B36" s="32" t="s">
        <v>28</v>
      </c>
      <c r="C36" s="6"/>
      <c r="D36" s="307">
        <v>0</v>
      </c>
      <c r="E36" s="139">
        <f>F36+G36+H36+I36</f>
        <v>1</v>
      </c>
      <c r="F36" s="139">
        <v>1</v>
      </c>
      <c r="G36" s="139">
        <v>0</v>
      </c>
      <c r="H36" s="139">
        <v>0</v>
      </c>
      <c r="I36" s="139">
        <v>0</v>
      </c>
      <c r="J36" s="146"/>
      <c r="K36" s="139"/>
      <c r="L36" s="147"/>
    </row>
    <row r="37" spans="1:12" s="3" customFormat="1" hidden="1" x14ac:dyDescent="0.2">
      <c r="A37" s="66">
        <v>27</v>
      </c>
      <c r="B37" s="32" t="s">
        <v>169</v>
      </c>
      <c r="C37" s="6"/>
      <c r="D37" s="307"/>
      <c r="E37" s="139"/>
      <c r="F37" s="139"/>
      <c r="G37" s="139"/>
      <c r="H37" s="139"/>
      <c r="I37" s="139"/>
      <c r="J37" s="146"/>
      <c r="K37" s="139"/>
      <c r="L37" s="147"/>
    </row>
    <row r="38" spans="1:12" s="3" customFormat="1" hidden="1" x14ac:dyDescent="0.2">
      <c r="A38" s="66">
        <v>28</v>
      </c>
      <c r="B38" s="32" t="s">
        <v>168</v>
      </c>
      <c r="C38" s="6"/>
      <c r="D38" s="307"/>
      <c r="E38" s="139"/>
      <c r="F38" s="139"/>
      <c r="G38" s="139"/>
      <c r="H38" s="139"/>
      <c r="I38" s="139"/>
      <c r="J38" s="146"/>
      <c r="K38" s="139"/>
      <c r="L38" s="147"/>
    </row>
    <row r="39" spans="1:12" s="3" customFormat="1" x14ac:dyDescent="0.2">
      <c r="A39" s="66">
        <v>29</v>
      </c>
      <c r="B39" s="30" t="s">
        <v>30</v>
      </c>
      <c r="C39" s="8" t="s">
        <v>31</v>
      </c>
      <c r="D39" s="305">
        <f>D40</f>
        <v>0</v>
      </c>
      <c r="E39" s="139">
        <f>E40+E41</f>
        <v>1</v>
      </c>
      <c r="F39" s="139">
        <f>F40+F41</f>
        <v>1</v>
      </c>
      <c r="G39" s="139">
        <f>G40+G41</f>
        <v>0</v>
      </c>
      <c r="H39" s="139">
        <f>H40+H41</f>
        <v>0</v>
      </c>
      <c r="I39" s="139">
        <f>I40+I41</f>
        <v>0</v>
      </c>
      <c r="J39" s="146"/>
      <c r="K39" s="139"/>
      <c r="L39" s="147"/>
    </row>
    <row r="40" spans="1:12" s="3" customFormat="1" x14ac:dyDescent="0.2">
      <c r="A40" s="66">
        <v>30</v>
      </c>
      <c r="B40" s="32" t="s">
        <v>184</v>
      </c>
      <c r="C40" s="8"/>
      <c r="D40" s="307">
        <v>0</v>
      </c>
      <c r="E40" s="139">
        <f>F40+G40+H40+I40</f>
        <v>1</v>
      </c>
      <c r="F40" s="139">
        <v>1</v>
      </c>
      <c r="G40" s="139">
        <v>0</v>
      </c>
      <c r="H40" s="139">
        <v>0</v>
      </c>
      <c r="I40" s="139">
        <v>0</v>
      </c>
      <c r="J40" s="146"/>
      <c r="K40" s="139"/>
      <c r="L40" s="147"/>
    </row>
    <row r="41" spans="1:12" s="3" customFormat="1" hidden="1" x14ac:dyDescent="0.2">
      <c r="A41" s="66">
        <v>31</v>
      </c>
      <c r="B41" s="32" t="s">
        <v>170</v>
      </c>
      <c r="C41" s="8"/>
      <c r="D41" s="305"/>
      <c r="E41" s="139"/>
      <c r="F41" s="139"/>
      <c r="G41" s="139"/>
      <c r="H41" s="139"/>
      <c r="I41" s="139"/>
      <c r="J41" s="146"/>
      <c r="K41" s="139"/>
      <c r="L41" s="147"/>
    </row>
    <row r="42" spans="1:12" s="3" customFormat="1" x14ac:dyDescent="0.2">
      <c r="A42" s="66">
        <v>32</v>
      </c>
      <c r="B42" s="30" t="s">
        <v>32</v>
      </c>
      <c r="C42" s="8" t="s">
        <v>33</v>
      </c>
      <c r="D42" s="307">
        <v>0</v>
      </c>
      <c r="E42" s="139">
        <f>F42+G42+H42+I42</f>
        <v>31</v>
      </c>
      <c r="F42" s="139">
        <v>10</v>
      </c>
      <c r="G42" s="139">
        <v>7</v>
      </c>
      <c r="H42" s="139">
        <v>7</v>
      </c>
      <c r="I42" s="139">
        <v>7</v>
      </c>
      <c r="J42" s="146"/>
      <c r="K42" s="139"/>
      <c r="L42" s="147"/>
    </row>
    <row r="43" spans="1:12" s="3" customFormat="1" x14ac:dyDescent="0.2">
      <c r="A43" s="66">
        <v>33</v>
      </c>
      <c r="B43" s="30" t="s">
        <v>34</v>
      </c>
      <c r="C43" s="8" t="s">
        <v>35</v>
      </c>
      <c r="D43" s="307">
        <v>0</v>
      </c>
      <c r="E43" s="139">
        <f>F43+G43+H43+I43</f>
        <v>3</v>
      </c>
      <c r="F43" s="139">
        <v>1</v>
      </c>
      <c r="G43" s="139">
        <v>1</v>
      </c>
      <c r="H43" s="139">
        <v>1</v>
      </c>
      <c r="I43" s="139">
        <v>0</v>
      </c>
      <c r="J43" s="146"/>
      <c r="K43" s="139"/>
      <c r="L43" s="147"/>
    </row>
    <row r="44" spans="1:12" s="3" customFormat="1" hidden="1" x14ac:dyDescent="0.2">
      <c r="A44" s="66">
        <v>34</v>
      </c>
      <c r="B44" s="32" t="s">
        <v>36</v>
      </c>
      <c r="C44" s="6" t="s">
        <v>37</v>
      </c>
      <c r="D44" s="307"/>
      <c r="E44" s="139"/>
      <c r="F44" s="139"/>
      <c r="G44" s="139"/>
      <c r="H44" s="139"/>
      <c r="I44" s="139"/>
      <c r="J44" s="146"/>
      <c r="K44" s="139"/>
      <c r="L44" s="147"/>
    </row>
    <row r="45" spans="1:12" s="3" customFormat="1" hidden="1" x14ac:dyDescent="0.2">
      <c r="A45" s="66">
        <v>35</v>
      </c>
      <c r="B45" s="32" t="s">
        <v>38</v>
      </c>
      <c r="C45" s="6" t="s">
        <v>39</v>
      </c>
      <c r="D45" s="307"/>
      <c r="E45" s="139"/>
      <c r="F45" s="139"/>
      <c r="G45" s="139"/>
      <c r="H45" s="139"/>
      <c r="I45" s="139"/>
      <c r="J45" s="146"/>
      <c r="K45" s="139"/>
      <c r="L45" s="147"/>
    </row>
    <row r="46" spans="1:12" s="3" customFormat="1" x14ac:dyDescent="0.2">
      <c r="A46" s="66">
        <v>36</v>
      </c>
      <c r="B46" s="32" t="s">
        <v>40</v>
      </c>
      <c r="C46" s="6" t="s">
        <v>41</v>
      </c>
      <c r="D46" s="307">
        <v>0</v>
      </c>
      <c r="E46" s="139">
        <f>E47+E48</f>
        <v>3</v>
      </c>
      <c r="F46" s="139">
        <f>F47+F48</f>
        <v>1</v>
      </c>
      <c r="G46" s="139">
        <f>G47+G48</f>
        <v>1</v>
      </c>
      <c r="H46" s="139">
        <f>H47+H48</f>
        <v>1</v>
      </c>
      <c r="I46" s="139">
        <f>I47+I48</f>
        <v>0</v>
      </c>
      <c r="J46" s="146"/>
      <c r="K46" s="139"/>
      <c r="L46" s="147"/>
    </row>
    <row r="47" spans="1:12" s="3" customFormat="1" x14ac:dyDescent="0.2">
      <c r="A47" s="66">
        <v>37</v>
      </c>
      <c r="B47" s="32" t="s">
        <v>40</v>
      </c>
      <c r="C47" s="6"/>
      <c r="D47" s="307">
        <v>0</v>
      </c>
      <c r="E47" s="139">
        <f>F47+G47+H47+I47</f>
        <v>3</v>
      </c>
      <c r="F47" s="139">
        <v>1</v>
      </c>
      <c r="G47" s="139">
        <v>1</v>
      </c>
      <c r="H47" s="139">
        <v>1</v>
      </c>
      <c r="I47" s="139">
        <v>0</v>
      </c>
      <c r="J47" s="146"/>
      <c r="K47" s="139"/>
      <c r="L47" s="147"/>
    </row>
    <row r="48" spans="1:12" s="3" customFormat="1" hidden="1" x14ac:dyDescent="0.2">
      <c r="A48" s="66">
        <v>38</v>
      </c>
      <c r="B48" s="32" t="s">
        <v>139</v>
      </c>
      <c r="C48" s="6"/>
      <c r="D48" s="307"/>
      <c r="E48" s="139"/>
      <c r="F48" s="139"/>
      <c r="G48" s="139"/>
      <c r="H48" s="139"/>
      <c r="I48" s="139"/>
      <c r="J48" s="146"/>
      <c r="K48" s="139"/>
      <c r="L48" s="147"/>
    </row>
    <row r="49" spans="1:12" s="3" customFormat="1" x14ac:dyDescent="0.2">
      <c r="A49" s="66">
        <v>39</v>
      </c>
      <c r="B49" s="26" t="s">
        <v>42</v>
      </c>
      <c r="C49" s="8" t="s">
        <v>43</v>
      </c>
      <c r="D49" s="305">
        <f>D50</f>
        <v>0</v>
      </c>
      <c r="E49" s="139">
        <f>E50+E51</f>
        <v>1</v>
      </c>
      <c r="F49" s="139">
        <f>F50+F51</f>
        <v>1</v>
      </c>
      <c r="G49" s="139">
        <f>G50+G51</f>
        <v>0</v>
      </c>
      <c r="H49" s="139">
        <f>H50+H51</f>
        <v>0</v>
      </c>
      <c r="I49" s="139">
        <f>I50+I51</f>
        <v>0</v>
      </c>
      <c r="J49" s="146"/>
      <c r="K49" s="139"/>
      <c r="L49" s="147"/>
    </row>
    <row r="50" spans="1:12" s="3" customFormat="1" x14ac:dyDescent="0.2">
      <c r="A50" s="66">
        <v>40</v>
      </c>
      <c r="B50" s="34" t="s">
        <v>42</v>
      </c>
      <c r="C50" s="6"/>
      <c r="D50" s="307">
        <v>0</v>
      </c>
      <c r="E50" s="139">
        <f>F50+G50+H50+I50</f>
        <v>1</v>
      </c>
      <c r="F50" s="139">
        <v>1</v>
      </c>
      <c r="G50" s="139">
        <v>0</v>
      </c>
      <c r="H50" s="139">
        <v>0</v>
      </c>
      <c r="I50" s="139">
        <v>0</v>
      </c>
      <c r="J50" s="146"/>
      <c r="K50" s="139"/>
      <c r="L50" s="147"/>
    </row>
    <row r="51" spans="1:12" s="3" customFormat="1" hidden="1" x14ac:dyDescent="0.2">
      <c r="A51" s="66">
        <v>41</v>
      </c>
      <c r="B51" s="34" t="s">
        <v>160</v>
      </c>
      <c r="C51" s="6"/>
      <c r="D51" s="307"/>
      <c r="E51" s="139"/>
      <c r="F51" s="139"/>
      <c r="G51" s="139"/>
      <c r="H51" s="139"/>
      <c r="I51" s="139"/>
      <c r="J51" s="100"/>
      <c r="K51" s="61"/>
      <c r="L51" s="101"/>
    </row>
    <row r="52" spans="1:12" s="3" customFormat="1" x14ac:dyDescent="0.2">
      <c r="A52" s="66">
        <v>42</v>
      </c>
      <c r="B52" s="30" t="s">
        <v>44</v>
      </c>
      <c r="C52" s="8" t="s">
        <v>45</v>
      </c>
      <c r="D52" s="305">
        <f>D53+D54</f>
        <v>0</v>
      </c>
      <c r="E52" s="139">
        <f>E53+E54+E55</f>
        <v>7</v>
      </c>
      <c r="F52" s="139">
        <f>F53+F54+F55</f>
        <v>3</v>
      </c>
      <c r="G52" s="139">
        <f>G53+G54+G55</f>
        <v>2</v>
      </c>
      <c r="H52" s="139">
        <f>H53+H54+H55</f>
        <v>1</v>
      </c>
      <c r="I52" s="139">
        <f>I53+I54+I55</f>
        <v>1</v>
      </c>
      <c r="J52" s="100"/>
      <c r="K52" s="61"/>
      <c r="L52" s="101"/>
    </row>
    <row r="53" spans="1:12" s="3" customFormat="1" x14ac:dyDescent="0.2">
      <c r="A53" s="66">
        <v>43</v>
      </c>
      <c r="B53" s="32" t="s">
        <v>157</v>
      </c>
      <c r="C53" s="6"/>
      <c r="D53" s="307">
        <v>0</v>
      </c>
      <c r="E53" s="139">
        <f>F53+G53+H53+I53</f>
        <v>4</v>
      </c>
      <c r="F53" s="139">
        <v>1</v>
      </c>
      <c r="G53" s="139">
        <v>1</v>
      </c>
      <c r="H53" s="139">
        <v>1</v>
      </c>
      <c r="I53" s="139">
        <v>1</v>
      </c>
      <c r="J53" s="100"/>
      <c r="K53" s="61"/>
      <c r="L53" s="101"/>
    </row>
    <row r="54" spans="1:12" s="3" customFormat="1" x14ac:dyDescent="0.2">
      <c r="A54" s="66">
        <v>44</v>
      </c>
      <c r="B54" s="32" t="s">
        <v>158</v>
      </c>
      <c r="C54" s="6"/>
      <c r="D54" s="307">
        <v>0</v>
      </c>
      <c r="E54" s="139">
        <f>F54+G54+H54+I54</f>
        <v>3</v>
      </c>
      <c r="F54" s="139">
        <v>2</v>
      </c>
      <c r="G54" s="139">
        <v>1</v>
      </c>
      <c r="H54" s="139">
        <v>0</v>
      </c>
      <c r="I54" s="139">
        <v>0</v>
      </c>
      <c r="J54" s="100"/>
      <c r="K54" s="61"/>
      <c r="L54" s="101"/>
    </row>
    <row r="55" spans="1:12" s="3" customFormat="1" hidden="1" x14ac:dyDescent="0.2">
      <c r="A55" s="66">
        <v>45</v>
      </c>
      <c r="B55" s="32" t="s">
        <v>171</v>
      </c>
      <c r="C55" s="6"/>
      <c r="D55" s="307"/>
      <c r="E55" s="138"/>
      <c r="F55" s="138"/>
      <c r="G55" s="138"/>
      <c r="H55" s="138"/>
      <c r="I55" s="138"/>
      <c r="J55" s="98"/>
      <c r="K55" s="46"/>
      <c r="L55" s="99"/>
    </row>
    <row r="56" spans="1:12" s="3" customFormat="1" hidden="1" x14ac:dyDescent="0.2">
      <c r="A56" s="66">
        <v>46</v>
      </c>
      <c r="B56" s="30" t="s">
        <v>46</v>
      </c>
      <c r="C56" s="4" t="s">
        <v>47</v>
      </c>
      <c r="D56" s="305"/>
      <c r="E56" s="138"/>
      <c r="F56" s="138"/>
      <c r="G56" s="138"/>
      <c r="H56" s="138"/>
      <c r="I56" s="138"/>
      <c r="J56" s="98"/>
      <c r="K56" s="46"/>
      <c r="L56" s="99"/>
    </row>
    <row r="57" spans="1:12" s="3" customFormat="1" x14ac:dyDescent="0.2">
      <c r="A57" s="66">
        <v>47</v>
      </c>
      <c r="B57" s="34" t="s">
        <v>313</v>
      </c>
      <c r="C57" s="8" t="s">
        <v>51</v>
      </c>
      <c r="D57" s="305">
        <v>0</v>
      </c>
      <c r="E57" s="138">
        <f>F57+G57+H57+I57</f>
        <v>0</v>
      </c>
      <c r="F57" s="138">
        <f>G57+H57+I57+J57</f>
        <v>0</v>
      </c>
      <c r="G57" s="138">
        <f>H57+I57+J57+K57</f>
        <v>0</v>
      </c>
      <c r="H57" s="138">
        <f>I57+J57+K57+L57</f>
        <v>0</v>
      </c>
      <c r="I57" s="138">
        <f>J57+K57+L57+M57</f>
        <v>0</v>
      </c>
      <c r="J57" s="98"/>
      <c r="K57" s="46"/>
      <c r="L57" s="99"/>
    </row>
    <row r="58" spans="1:12" s="3" customFormat="1" x14ac:dyDescent="0.2">
      <c r="A58" s="66">
        <v>48</v>
      </c>
      <c r="B58" s="30" t="s">
        <v>52</v>
      </c>
      <c r="C58" s="8" t="s">
        <v>53</v>
      </c>
      <c r="D58" s="305">
        <v>0</v>
      </c>
      <c r="E58" s="138">
        <f>E59+E60+E61</f>
        <v>3</v>
      </c>
      <c r="F58" s="138">
        <f>F59+F60+F61</f>
        <v>3</v>
      </c>
      <c r="G58" s="138">
        <f>G59+G60+G61</f>
        <v>0</v>
      </c>
      <c r="H58" s="138">
        <f>H59+H60+H61</f>
        <v>0</v>
      </c>
      <c r="I58" s="138">
        <f>I59+I60+I61</f>
        <v>0</v>
      </c>
      <c r="J58" s="98"/>
      <c r="K58" s="46"/>
      <c r="L58" s="99"/>
    </row>
    <row r="59" spans="1:12" s="3" customFormat="1" hidden="1" x14ac:dyDescent="0.2">
      <c r="A59" s="66">
        <v>49</v>
      </c>
      <c r="B59" s="32" t="s">
        <v>54</v>
      </c>
      <c r="C59" s="6" t="s">
        <v>55</v>
      </c>
      <c r="D59" s="307"/>
      <c r="E59" s="139"/>
      <c r="F59" s="139"/>
      <c r="G59" s="139"/>
      <c r="H59" s="139"/>
      <c r="I59" s="139"/>
      <c r="J59" s="100"/>
      <c r="K59" s="61"/>
      <c r="L59" s="101"/>
    </row>
    <row r="60" spans="1:12" s="3" customFormat="1" x14ac:dyDescent="0.2">
      <c r="A60" s="66">
        <v>50</v>
      </c>
      <c r="B60" s="32" t="s">
        <v>56</v>
      </c>
      <c r="C60" s="6" t="s">
        <v>57</v>
      </c>
      <c r="D60" s="307">
        <v>0</v>
      </c>
      <c r="E60" s="139">
        <f>F60+G60+H60+I60</f>
        <v>2</v>
      </c>
      <c r="F60" s="139">
        <v>2</v>
      </c>
      <c r="G60" s="139">
        <v>0</v>
      </c>
      <c r="H60" s="139">
        <v>0</v>
      </c>
      <c r="I60" s="139">
        <v>0</v>
      </c>
      <c r="J60" s="100"/>
      <c r="K60" s="61"/>
      <c r="L60" s="101"/>
    </row>
    <row r="61" spans="1:12" s="3" customFormat="1" x14ac:dyDescent="0.2">
      <c r="A61" s="66">
        <v>51</v>
      </c>
      <c r="B61" s="32" t="s">
        <v>58</v>
      </c>
      <c r="C61" s="6" t="s">
        <v>59</v>
      </c>
      <c r="D61" s="307">
        <v>0</v>
      </c>
      <c r="E61" s="139">
        <f>F61+G61+H61+I61</f>
        <v>1</v>
      </c>
      <c r="F61" s="139">
        <v>1</v>
      </c>
      <c r="G61" s="139">
        <v>0</v>
      </c>
      <c r="H61" s="139">
        <v>0</v>
      </c>
      <c r="I61" s="139">
        <v>0</v>
      </c>
      <c r="J61" s="100"/>
      <c r="K61" s="61"/>
      <c r="L61" s="101"/>
    </row>
    <row r="62" spans="1:12" s="3" customFormat="1" hidden="1" x14ac:dyDescent="0.2">
      <c r="A62" s="66">
        <v>52</v>
      </c>
      <c r="B62" s="32" t="s">
        <v>221</v>
      </c>
      <c r="C62" s="127" t="s">
        <v>59</v>
      </c>
      <c r="D62" s="243" t="s">
        <v>229</v>
      </c>
      <c r="E62" s="139">
        <f>F62+G62+H62+I62</f>
        <v>0</v>
      </c>
      <c r="F62" s="139"/>
      <c r="G62" s="139"/>
      <c r="H62" s="139"/>
      <c r="I62" s="139"/>
      <c r="J62" s="100"/>
      <c r="K62" s="61"/>
      <c r="L62" s="101"/>
    </row>
    <row r="63" spans="1:12" s="3" customFormat="1" x14ac:dyDescent="0.2">
      <c r="A63" s="66">
        <v>53</v>
      </c>
      <c r="B63" s="35" t="s">
        <v>159</v>
      </c>
      <c r="C63" s="8" t="s">
        <v>61</v>
      </c>
      <c r="D63" s="314">
        <f>D66+D67</f>
        <v>0</v>
      </c>
      <c r="E63" s="138">
        <f>E64+E65+E66</f>
        <v>9</v>
      </c>
      <c r="F63" s="138">
        <f>F64+F65+F66</f>
        <v>5</v>
      </c>
      <c r="G63" s="138">
        <f>G64+G65+G66</f>
        <v>4</v>
      </c>
      <c r="H63" s="138">
        <f>H64+H65+H66</f>
        <v>0</v>
      </c>
      <c r="I63" s="138">
        <f>I64+I65+I66</f>
        <v>0</v>
      </c>
      <c r="J63" s="98"/>
      <c r="K63" s="46"/>
      <c r="L63" s="99"/>
    </row>
    <row r="64" spans="1:12" s="3" customFormat="1" hidden="1" x14ac:dyDescent="0.2">
      <c r="A64" s="66">
        <v>54</v>
      </c>
      <c r="B64" s="32" t="s">
        <v>62</v>
      </c>
      <c r="C64" s="6" t="s">
        <v>63</v>
      </c>
      <c r="D64" s="326"/>
      <c r="E64" s="138"/>
      <c r="F64" s="138"/>
      <c r="G64" s="138"/>
      <c r="H64" s="138"/>
      <c r="I64" s="138"/>
      <c r="J64" s="98"/>
      <c r="K64" s="46"/>
      <c r="L64" s="99"/>
    </row>
    <row r="65" spans="1:12" s="3" customFormat="1" hidden="1" x14ac:dyDescent="0.2">
      <c r="A65" s="66">
        <v>55</v>
      </c>
      <c r="B65" s="32" t="s">
        <v>64</v>
      </c>
      <c r="C65" s="6" t="s">
        <v>65</v>
      </c>
      <c r="D65" s="326"/>
      <c r="E65" s="139"/>
      <c r="F65" s="139"/>
      <c r="G65" s="139"/>
      <c r="H65" s="139"/>
      <c r="I65" s="139"/>
      <c r="J65" s="100"/>
      <c r="K65" s="61"/>
      <c r="L65" s="101"/>
    </row>
    <row r="66" spans="1:12" s="906" customFormat="1" ht="13.5" customHeight="1" x14ac:dyDescent="0.2">
      <c r="A66" s="907">
        <v>56</v>
      </c>
      <c r="B66" s="933" t="s">
        <v>66</v>
      </c>
      <c r="C66" s="934" t="s">
        <v>67</v>
      </c>
      <c r="D66" s="935" t="s">
        <v>229</v>
      </c>
      <c r="E66" s="936">
        <f>F66+G66+H66+I66</f>
        <v>9</v>
      </c>
      <c r="F66" s="936">
        <v>5</v>
      </c>
      <c r="G66" s="936">
        <f>5-1</f>
        <v>4</v>
      </c>
      <c r="H66" s="936">
        <v>0</v>
      </c>
      <c r="I66" s="936">
        <v>0</v>
      </c>
      <c r="J66" s="937"/>
      <c r="K66" s="938"/>
      <c r="L66" s="939"/>
    </row>
    <row r="67" spans="1:12" s="3" customFormat="1" ht="13.15" hidden="1" customHeight="1" x14ac:dyDescent="0.2">
      <c r="A67" s="66">
        <v>57</v>
      </c>
      <c r="B67" s="320" t="s">
        <v>222</v>
      </c>
      <c r="C67" s="321" t="s">
        <v>67</v>
      </c>
      <c r="D67" s="328" t="s">
        <v>229</v>
      </c>
      <c r="E67" s="154">
        <f>F67+G67+H67+I67</f>
        <v>0</v>
      </c>
      <c r="F67" s="322">
        <v>0</v>
      </c>
      <c r="G67" s="322">
        <v>0</v>
      </c>
      <c r="H67" s="322">
        <v>0</v>
      </c>
      <c r="I67" s="322">
        <v>0</v>
      </c>
      <c r="J67" s="323"/>
      <c r="K67" s="324"/>
      <c r="L67" s="325"/>
    </row>
    <row r="68" spans="1:12" s="3" customFormat="1" ht="13.15" hidden="1" customHeight="1" x14ac:dyDescent="0.2">
      <c r="A68" s="66">
        <v>58</v>
      </c>
      <c r="B68" s="262" t="s">
        <v>68</v>
      </c>
      <c r="C68" s="78" t="s">
        <v>69</v>
      </c>
      <c r="D68" s="329"/>
      <c r="E68" s="180">
        <f>E69+E70</f>
        <v>0</v>
      </c>
      <c r="F68" s="180">
        <f>F69+F70</f>
        <v>0</v>
      </c>
      <c r="G68" s="180">
        <f>G69+G70</f>
        <v>0</v>
      </c>
      <c r="H68" s="180">
        <f>H69+H70</f>
        <v>0</v>
      </c>
      <c r="I68" s="180">
        <f>I69+I70</f>
        <v>0</v>
      </c>
      <c r="J68" s="181"/>
      <c r="K68" s="179"/>
      <c r="L68" s="182"/>
    </row>
    <row r="69" spans="1:12" s="3" customFormat="1" ht="13.15" hidden="1" customHeight="1" x14ac:dyDescent="0.2">
      <c r="A69" s="66">
        <v>59</v>
      </c>
      <c r="B69" s="32" t="s">
        <v>70</v>
      </c>
      <c r="C69" s="6" t="s">
        <v>71</v>
      </c>
      <c r="D69" s="326"/>
      <c r="E69" s="139"/>
      <c r="F69" s="139"/>
      <c r="G69" s="139"/>
      <c r="H69" s="139"/>
      <c r="I69" s="139"/>
      <c r="J69" s="100"/>
      <c r="K69" s="61"/>
      <c r="L69" s="101"/>
    </row>
    <row r="70" spans="1:12" s="3" customFormat="1" ht="13.15" hidden="1" customHeight="1" x14ac:dyDescent="0.2">
      <c r="A70" s="66">
        <v>60</v>
      </c>
      <c r="B70" s="32" t="s">
        <v>72</v>
      </c>
      <c r="C70" s="6" t="s">
        <v>73</v>
      </c>
      <c r="D70" s="326"/>
      <c r="E70" s="139"/>
      <c r="F70" s="139"/>
      <c r="G70" s="139"/>
      <c r="H70" s="139"/>
      <c r="I70" s="139"/>
      <c r="J70" s="100"/>
      <c r="K70" s="61"/>
      <c r="L70" s="101"/>
    </row>
    <row r="71" spans="1:12" s="3" customFormat="1" ht="13.5" hidden="1" customHeight="1" x14ac:dyDescent="0.2">
      <c r="A71" s="66">
        <v>61</v>
      </c>
      <c r="B71" s="265" t="s">
        <v>74</v>
      </c>
      <c r="C71" s="266" t="s">
        <v>75</v>
      </c>
      <c r="D71" s="330"/>
      <c r="E71" s="193">
        <f>F71+G71+H71+I71</f>
        <v>0</v>
      </c>
      <c r="F71" s="193">
        <v>0</v>
      </c>
      <c r="G71" s="193">
        <f>1-1</f>
        <v>0</v>
      </c>
      <c r="H71" s="193">
        <v>0</v>
      </c>
      <c r="I71" s="193">
        <v>0</v>
      </c>
      <c r="J71" s="268"/>
      <c r="K71" s="269"/>
      <c r="L71" s="270"/>
    </row>
    <row r="72" spans="1:12" s="3" customFormat="1" ht="13.15" hidden="1" customHeight="1" x14ac:dyDescent="0.2">
      <c r="A72" s="66">
        <v>62</v>
      </c>
      <c r="B72" s="79" t="s">
        <v>76</v>
      </c>
      <c r="C72" s="78" t="s">
        <v>77</v>
      </c>
      <c r="D72" s="329"/>
      <c r="E72" s="180"/>
      <c r="F72" s="180"/>
      <c r="G72" s="180"/>
      <c r="H72" s="180"/>
      <c r="I72" s="180"/>
      <c r="J72" s="181"/>
      <c r="K72" s="179"/>
      <c r="L72" s="182"/>
    </row>
    <row r="73" spans="1:12" s="3" customFormat="1" ht="13.15" hidden="1" customHeight="1" x14ac:dyDescent="0.2">
      <c r="A73" s="66">
        <v>63</v>
      </c>
      <c r="B73" s="30" t="s">
        <v>78</v>
      </c>
      <c r="C73" s="8" t="s">
        <v>79</v>
      </c>
      <c r="D73" s="331"/>
      <c r="E73" s="138"/>
      <c r="F73" s="138"/>
      <c r="G73" s="138"/>
      <c r="H73" s="138"/>
      <c r="I73" s="138"/>
      <c r="J73" s="98"/>
      <c r="K73" s="46"/>
      <c r="L73" s="99"/>
    </row>
    <row r="74" spans="1:12" s="3" customFormat="1" ht="13.15" hidden="1" customHeight="1" x14ac:dyDescent="0.2">
      <c r="A74" s="66">
        <v>64</v>
      </c>
      <c r="B74" s="30" t="s">
        <v>133</v>
      </c>
      <c r="C74" s="8" t="s">
        <v>80</v>
      </c>
      <c r="D74" s="331"/>
      <c r="E74" s="138"/>
      <c r="F74" s="138"/>
      <c r="G74" s="138"/>
      <c r="H74" s="138"/>
      <c r="I74" s="138"/>
      <c r="J74" s="98"/>
      <c r="K74" s="46"/>
      <c r="L74" s="99"/>
    </row>
    <row r="75" spans="1:12" s="3" customFormat="1" ht="13.5" customHeight="1" x14ac:dyDescent="0.2">
      <c r="A75" s="66">
        <v>65</v>
      </c>
      <c r="B75" s="30" t="s">
        <v>264</v>
      </c>
      <c r="C75" s="480" t="s">
        <v>82</v>
      </c>
      <c r="D75" s="314">
        <f t="shared" ref="D75:I75" si="3">D76+D77</f>
        <v>0</v>
      </c>
      <c r="E75" s="314">
        <f t="shared" si="3"/>
        <v>76</v>
      </c>
      <c r="F75" s="314">
        <f t="shared" si="3"/>
        <v>20</v>
      </c>
      <c r="G75" s="314">
        <f t="shared" si="3"/>
        <v>19</v>
      </c>
      <c r="H75" s="314">
        <f t="shared" si="3"/>
        <v>19</v>
      </c>
      <c r="I75" s="314">
        <f t="shared" si="3"/>
        <v>18</v>
      </c>
      <c r="J75" s="98"/>
      <c r="K75" s="46"/>
      <c r="L75" s="99"/>
    </row>
    <row r="76" spans="1:12" s="3" customFormat="1" ht="13.15" hidden="1" customHeight="1" x14ac:dyDescent="0.2">
      <c r="A76" s="66">
        <v>66</v>
      </c>
      <c r="B76" s="32" t="s">
        <v>265</v>
      </c>
      <c r="C76" s="127" t="s">
        <v>266</v>
      </c>
      <c r="D76" s="314"/>
      <c r="E76" s="138">
        <f>F76+G76+H76+I76</f>
        <v>0</v>
      </c>
      <c r="F76" s="138"/>
      <c r="G76" s="138"/>
      <c r="H76" s="138"/>
      <c r="I76" s="138"/>
      <c r="J76" s="98"/>
      <c r="K76" s="46"/>
      <c r="L76" s="99"/>
    </row>
    <row r="77" spans="1:12" s="3" customFormat="1" ht="13.5" customHeight="1" x14ac:dyDescent="0.2">
      <c r="A77" s="66">
        <v>67</v>
      </c>
      <c r="B77" s="32" t="s">
        <v>190</v>
      </c>
      <c r="C77" s="8" t="s">
        <v>83</v>
      </c>
      <c r="D77" s="312">
        <v>0</v>
      </c>
      <c r="E77" s="312">
        <f>E78+E79+E80+E81+E85+E86</f>
        <v>76</v>
      </c>
      <c r="F77" s="312">
        <f>F78+F79+F80+F81+F85+F86</f>
        <v>20</v>
      </c>
      <c r="G77" s="312">
        <f>G78+G79+G80+G81+G85+G86</f>
        <v>19</v>
      </c>
      <c r="H77" s="312">
        <f>H78+H79+H80+H81+H85+H86</f>
        <v>19</v>
      </c>
      <c r="I77" s="312">
        <f>I78+I79+I80+I81+I85+I86</f>
        <v>18</v>
      </c>
      <c r="J77" s="100"/>
      <c r="K77" s="61"/>
      <c r="L77" s="101"/>
    </row>
    <row r="78" spans="1:12" s="3" customFormat="1" ht="13.15" hidden="1" customHeight="1" x14ac:dyDescent="0.2">
      <c r="A78" s="66">
        <v>68</v>
      </c>
      <c r="B78" s="32" t="s">
        <v>140</v>
      </c>
      <c r="C78" s="6"/>
      <c r="D78" s="326"/>
      <c r="E78" s="139"/>
      <c r="F78" s="139"/>
      <c r="G78" s="139"/>
      <c r="H78" s="139"/>
      <c r="I78" s="139"/>
      <c r="J78" s="100"/>
      <c r="K78" s="61"/>
      <c r="L78" s="101"/>
    </row>
    <row r="79" spans="1:12" s="3" customFormat="1" ht="13.15" hidden="1" customHeight="1" x14ac:dyDescent="0.2">
      <c r="A79" s="66">
        <v>69</v>
      </c>
      <c r="B79" s="32" t="s">
        <v>186</v>
      </c>
      <c r="C79" s="6"/>
      <c r="D79" s="326"/>
      <c r="E79" s="139"/>
      <c r="F79" s="139"/>
      <c r="G79" s="139"/>
      <c r="H79" s="139"/>
      <c r="I79" s="139"/>
      <c r="J79" s="100"/>
      <c r="K79" s="61"/>
      <c r="L79" s="101"/>
    </row>
    <row r="80" spans="1:12" s="3" customFormat="1" ht="13.15" hidden="1" customHeight="1" x14ac:dyDescent="0.2">
      <c r="A80" s="66">
        <v>70</v>
      </c>
      <c r="B80" s="32" t="s">
        <v>156</v>
      </c>
      <c r="C80" s="6"/>
      <c r="D80" s="326" t="s">
        <v>229</v>
      </c>
      <c r="E80" s="139"/>
      <c r="F80" s="139"/>
      <c r="G80" s="139"/>
      <c r="H80" s="139"/>
      <c r="I80" s="139"/>
      <c r="J80" s="100"/>
      <c r="K80" s="61"/>
      <c r="L80" s="101"/>
    </row>
    <row r="81" spans="1:12" s="3" customFormat="1" ht="13.5" customHeight="1" thickBot="1" x14ac:dyDescent="0.25">
      <c r="A81" s="66">
        <v>71</v>
      </c>
      <c r="B81" s="77" t="s">
        <v>189</v>
      </c>
      <c r="C81" s="68"/>
      <c r="D81" s="332" t="s">
        <v>229</v>
      </c>
      <c r="E81" s="183">
        <f t="shared" ref="E81:E86" si="4">F81+G81+H81+I81</f>
        <v>9</v>
      </c>
      <c r="F81" s="183">
        <v>3</v>
      </c>
      <c r="G81" s="183">
        <v>2</v>
      </c>
      <c r="H81" s="183">
        <v>2</v>
      </c>
      <c r="I81" s="183">
        <v>2</v>
      </c>
      <c r="J81" s="184"/>
      <c r="K81" s="185"/>
      <c r="L81" s="186"/>
    </row>
    <row r="82" spans="1:12" s="3" customFormat="1" ht="13.5" hidden="1" customHeight="1" thickBot="1" x14ac:dyDescent="0.25">
      <c r="A82" s="66">
        <v>72</v>
      </c>
      <c r="B82" s="32" t="s">
        <v>201</v>
      </c>
      <c r="C82" s="294"/>
      <c r="D82" s="295"/>
      <c r="E82" s="183">
        <f t="shared" si="4"/>
        <v>0</v>
      </c>
      <c r="F82" s="296"/>
      <c r="G82" s="296"/>
      <c r="H82" s="296"/>
      <c r="I82" s="296"/>
      <c r="J82" s="297"/>
      <c r="K82" s="298"/>
      <c r="L82" s="299"/>
    </row>
    <row r="83" spans="1:12" s="3" customFormat="1" ht="13.5" hidden="1" customHeight="1" thickBot="1" x14ac:dyDescent="0.25">
      <c r="A83" s="66">
        <v>73</v>
      </c>
      <c r="B83" s="283" t="s">
        <v>236</v>
      </c>
      <c r="C83" s="6"/>
      <c r="D83" s="242"/>
      <c r="E83" s="183">
        <f t="shared" si="4"/>
        <v>0</v>
      </c>
      <c r="F83" s="139"/>
      <c r="G83" s="139"/>
      <c r="H83" s="139"/>
      <c r="I83" s="139"/>
      <c r="J83" s="100"/>
      <c r="K83" s="61"/>
      <c r="L83" s="101"/>
    </row>
    <row r="84" spans="1:12" s="3" customFormat="1" ht="13.5" hidden="1" customHeight="1" thickBot="1" x14ac:dyDescent="0.25">
      <c r="A84" s="375">
        <v>74</v>
      </c>
      <c r="B84" s="618" t="s">
        <v>239</v>
      </c>
      <c r="C84" s="198"/>
      <c r="D84" s="246"/>
      <c r="E84" s="154">
        <f t="shared" si="4"/>
        <v>0</v>
      </c>
      <c r="F84" s="611"/>
      <c r="G84" s="611"/>
      <c r="H84" s="611"/>
      <c r="I84" s="611"/>
      <c r="J84" s="620"/>
      <c r="K84" s="619"/>
      <c r="L84" s="931"/>
    </row>
    <row r="85" spans="1:12" s="3" customFormat="1" ht="13.5" customHeight="1" thickBot="1" x14ac:dyDescent="0.25">
      <c r="A85" s="75">
        <v>75</v>
      </c>
      <c r="B85" s="622" t="s">
        <v>298</v>
      </c>
      <c r="C85" s="623"/>
      <c r="D85" s="932" t="s">
        <v>229</v>
      </c>
      <c r="E85" s="302">
        <f t="shared" si="4"/>
        <v>67</v>
      </c>
      <c r="F85" s="302">
        <v>17</v>
      </c>
      <c r="G85" s="302">
        <v>17</v>
      </c>
      <c r="H85" s="302">
        <v>17</v>
      </c>
      <c r="I85" s="302">
        <v>16</v>
      </c>
      <c r="J85" s="624"/>
      <c r="K85" s="625"/>
      <c r="L85" s="626"/>
    </row>
    <row r="86" spans="1:12" s="3" customFormat="1" ht="13.5" hidden="1" customHeight="1" thickBot="1" x14ac:dyDescent="0.25">
      <c r="A86" s="82">
        <v>76</v>
      </c>
      <c r="B86" s="291" t="s">
        <v>281</v>
      </c>
      <c r="C86" s="63"/>
      <c r="D86" s="656" t="s">
        <v>229</v>
      </c>
      <c r="E86" s="913">
        <f t="shared" si="4"/>
        <v>0</v>
      </c>
      <c r="F86" s="363">
        <v>0</v>
      </c>
      <c r="G86" s="363">
        <v>0</v>
      </c>
      <c r="H86" s="363">
        <v>0</v>
      </c>
      <c r="I86" s="363">
        <v>0</v>
      </c>
      <c r="J86" s="189"/>
      <c r="K86" s="188"/>
      <c r="L86" s="204"/>
    </row>
    <row r="87" spans="1:12" s="3" customFormat="1" ht="13.5" hidden="1" customHeight="1" x14ac:dyDescent="0.2">
      <c r="A87" s="66">
        <v>77</v>
      </c>
      <c r="B87" s="85" t="s">
        <v>84</v>
      </c>
      <c r="C87" s="78" t="s">
        <v>85</v>
      </c>
      <c r="D87" s="247"/>
      <c r="E87" s="180"/>
      <c r="F87" s="180"/>
      <c r="G87" s="180"/>
      <c r="H87" s="180"/>
      <c r="I87" s="180"/>
      <c r="J87" s="181"/>
      <c r="K87" s="179"/>
      <c r="L87" s="182"/>
    </row>
    <row r="88" spans="1:12" s="3" customFormat="1" ht="13.5" hidden="1" customHeight="1" x14ac:dyDescent="0.2">
      <c r="A88" s="66">
        <v>78</v>
      </c>
      <c r="B88" s="24" t="s">
        <v>136</v>
      </c>
      <c r="C88" s="86" t="s">
        <v>86</v>
      </c>
      <c r="D88" s="248"/>
      <c r="E88" s="138"/>
      <c r="F88" s="138"/>
      <c r="G88" s="138"/>
      <c r="H88" s="138"/>
      <c r="I88" s="138"/>
      <c r="J88" s="98"/>
      <c r="K88" s="46"/>
      <c r="L88" s="99"/>
    </row>
    <row r="89" spans="1:12" s="3" customFormat="1" ht="13.5" hidden="1" customHeight="1" thickBot="1" x14ac:dyDescent="0.25">
      <c r="A89" s="66">
        <v>79</v>
      </c>
      <c r="B89" s="77" t="s">
        <v>87</v>
      </c>
      <c r="C89" s="68" t="s">
        <v>88</v>
      </c>
      <c r="D89" s="249"/>
      <c r="E89" s="140"/>
      <c r="F89" s="140"/>
      <c r="G89" s="140"/>
      <c r="H89" s="140"/>
      <c r="I89" s="140"/>
      <c r="J89" s="102"/>
      <c r="K89" s="87"/>
      <c r="L89" s="103"/>
    </row>
    <row r="90" spans="1:12" s="3" customFormat="1" ht="13.5" hidden="1" customHeight="1" x14ac:dyDescent="0.2">
      <c r="A90" s="66">
        <v>80</v>
      </c>
      <c r="B90" s="79" t="s">
        <v>89</v>
      </c>
      <c r="C90" s="78" t="s">
        <v>90</v>
      </c>
      <c r="D90" s="247"/>
      <c r="E90" s="141"/>
      <c r="F90" s="141"/>
      <c r="G90" s="141"/>
      <c r="H90" s="141"/>
      <c r="I90" s="141"/>
      <c r="J90" s="104"/>
      <c r="K90" s="90"/>
      <c r="L90" s="105"/>
    </row>
    <row r="91" spans="1:12" s="3" customFormat="1" ht="13.5" hidden="1" customHeight="1" x14ac:dyDescent="0.2">
      <c r="A91" s="66">
        <v>81</v>
      </c>
      <c r="B91" s="30" t="s">
        <v>91</v>
      </c>
      <c r="C91" s="8" t="s">
        <v>92</v>
      </c>
      <c r="D91" s="244"/>
      <c r="E91" s="138">
        <f>E92</f>
        <v>0</v>
      </c>
      <c r="F91" s="138">
        <f>F92</f>
        <v>0</v>
      </c>
      <c r="G91" s="138">
        <f>G92</f>
        <v>0</v>
      </c>
      <c r="H91" s="138">
        <f>H92</f>
        <v>0</v>
      </c>
      <c r="I91" s="138">
        <f>I92</f>
        <v>0</v>
      </c>
      <c r="J91" s="98"/>
      <c r="K91" s="46"/>
      <c r="L91" s="99"/>
    </row>
    <row r="92" spans="1:12" s="3" customFormat="1" ht="13.5" hidden="1" customHeight="1" x14ac:dyDescent="0.2">
      <c r="A92" s="66">
        <v>82</v>
      </c>
      <c r="B92" s="37" t="s">
        <v>93</v>
      </c>
      <c r="C92" s="8" t="s">
        <v>94</v>
      </c>
      <c r="D92" s="244"/>
      <c r="E92" s="138">
        <f>E93+E105</f>
        <v>0</v>
      </c>
      <c r="F92" s="138">
        <f>F93+F105</f>
        <v>0</v>
      </c>
      <c r="G92" s="138">
        <f>G93+G105</f>
        <v>0</v>
      </c>
      <c r="H92" s="138">
        <f>H93+H105</f>
        <v>0</v>
      </c>
      <c r="I92" s="138">
        <f>I93+I105</f>
        <v>0</v>
      </c>
      <c r="J92" s="98"/>
      <c r="K92" s="46"/>
      <c r="L92" s="99"/>
    </row>
    <row r="93" spans="1:12" s="3" customFormat="1" ht="13.5" hidden="1" customHeight="1" x14ac:dyDescent="0.2">
      <c r="A93" s="66">
        <v>83</v>
      </c>
      <c r="B93" s="37" t="s">
        <v>95</v>
      </c>
      <c r="C93" s="8" t="s">
        <v>96</v>
      </c>
      <c r="D93" s="244"/>
      <c r="E93" s="138">
        <f>E94+E95+E96+E97+E99+E100</f>
        <v>0</v>
      </c>
      <c r="F93" s="138">
        <f>F94+F95+F96+F97+F99+F100</f>
        <v>0</v>
      </c>
      <c r="G93" s="138">
        <f>G94+G95+G96+G97+G99+G100</f>
        <v>0</v>
      </c>
      <c r="H93" s="138">
        <f>H94+H95+H96+H97+H99+H100</f>
        <v>0</v>
      </c>
      <c r="I93" s="138">
        <f>I94+I95+I96+I97+I99+I100</f>
        <v>0</v>
      </c>
      <c r="J93" s="98"/>
      <c r="K93" s="46"/>
      <c r="L93" s="99"/>
    </row>
    <row r="94" spans="1:12" s="3" customFormat="1" ht="13.5" hidden="1" customHeight="1" x14ac:dyDescent="0.2">
      <c r="A94" s="66">
        <v>84</v>
      </c>
      <c r="B94" s="38" t="s">
        <v>97</v>
      </c>
      <c r="C94" s="6"/>
      <c r="D94" s="242"/>
      <c r="E94" s="138"/>
      <c r="F94" s="138"/>
      <c r="G94" s="138"/>
      <c r="H94" s="138"/>
      <c r="I94" s="138"/>
      <c r="J94" s="106"/>
      <c r="K94" s="46"/>
      <c r="L94" s="99"/>
    </row>
    <row r="95" spans="1:12" s="3" customFormat="1" ht="13.5" hidden="1" customHeight="1" x14ac:dyDescent="0.2">
      <c r="A95" s="66">
        <v>85</v>
      </c>
      <c r="B95" s="38" t="s">
        <v>102</v>
      </c>
      <c r="C95" s="6"/>
      <c r="D95" s="242"/>
      <c r="E95" s="138"/>
      <c r="F95" s="138"/>
      <c r="G95" s="138"/>
      <c r="H95" s="138"/>
      <c r="I95" s="138"/>
      <c r="J95" s="106"/>
      <c r="K95" s="46"/>
      <c r="L95" s="99"/>
    </row>
    <row r="96" spans="1:12" s="3" customFormat="1" ht="13.5" hidden="1" customHeight="1" x14ac:dyDescent="0.2">
      <c r="A96" s="66">
        <v>86</v>
      </c>
      <c r="B96" s="38" t="s">
        <v>98</v>
      </c>
      <c r="C96" s="6"/>
      <c r="D96" s="242"/>
      <c r="E96" s="138"/>
      <c r="F96" s="138"/>
      <c r="G96" s="138"/>
      <c r="H96" s="138"/>
      <c r="I96" s="138"/>
      <c r="J96" s="106"/>
      <c r="K96" s="46"/>
      <c r="L96" s="99"/>
    </row>
    <row r="97" spans="1:12" s="3" customFormat="1" ht="13.5" hidden="1" customHeight="1" x14ac:dyDescent="0.2">
      <c r="A97" s="66">
        <v>87</v>
      </c>
      <c r="B97" s="93" t="s">
        <v>100</v>
      </c>
      <c r="C97" s="6"/>
      <c r="D97" s="242"/>
      <c r="E97" s="138"/>
      <c r="F97" s="138"/>
      <c r="G97" s="138"/>
      <c r="H97" s="138"/>
      <c r="I97" s="138"/>
      <c r="J97" s="106"/>
      <c r="K97" s="46"/>
      <c r="L97" s="99"/>
    </row>
    <row r="98" spans="1:12" s="3" customFormat="1" ht="13.5" hidden="1" customHeight="1" x14ac:dyDescent="0.2">
      <c r="A98" s="66">
        <v>88</v>
      </c>
      <c r="B98" s="197" t="s">
        <v>200</v>
      </c>
      <c r="C98" s="6"/>
      <c r="D98" s="242"/>
      <c r="E98" s="138"/>
      <c r="F98" s="138"/>
      <c r="G98" s="138"/>
      <c r="H98" s="138"/>
      <c r="I98" s="138"/>
      <c r="J98" s="106"/>
      <c r="K98" s="46"/>
      <c r="L98" s="99"/>
    </row>
    <row r="99" spans="1:12" s="3" customFormat="1" ht="13.5" hidden="1" customHeight="1" x14ac:dyDescent="0.2">
      <c r="A99" s="66">
        <v>89</v>
      </c>
      <c r="B99" s="94" t="s">
        <v>99</v>
      </c>
      <c r="C99" s="6"/>
      <c r="D99" s="242"/>
      <c r="E99" s="138"/>
      <c r="F99" s="138"/>
      <c r="G99" s="138"/>
      <c r="H99" s="138"/>
      <c r="I99" s="138"/>
      <c r="J99" s="106"/>
      <c r="K99" s="46"/>
      <c r="L99" s="99"/>
    </row>
    <row r="100" spans="1:12" s="3" customFormat="1" ht="13.5" hidden="1" customHeight="1" x14ac:dyDescent="0.2">
      <c r="A100" s="66">
        <v>90</v>
      </c>
      <c r="B100" s="95" t="s">
        <v>237</v>
      </c>
      <c r="C100" s="6"/>
      <c r="D100" s="242"/>
      <c r="E100" s="138"/>
      <c r="F100" s="138"/>
      <c r="G100" s="138"/>
      <c r="H100" s="138"/>
      <c r="I100" s="138"/>
      <c r="J100" s="106"/>
      <c r="K100" s="46"/>
      <c r="L100" s="99"/>
    </row>
    <row r="101" spans="1:12" s="3" customFormat="1" ht="13.5" hidden="1" customHeight="1" x14ac:dyDescent="0.2">
      <c r="A101" s="66">
        <v>91</v>
      </c>
      <c r="B101" s="95" t="s">
        <v>238</v>
      </c>
      <c r="C101" s="6"/>
      <c r="D101" s="242"/>
      <c r="E101" s="138"/>
      <c r="F101" s="138"/>
      <c r="G101" s="138"/>
      <c r="H101" s="138"/>
      <c r="I101" s="138"/>
      <c r="J101" s="98"/>
      <c r="K101" s="46"/>
      <c r="L101" s="99"/>
    </row>
    <row r="102" spans="1:12" s="3" customFormat="1" ht="13.5" hidden="1" customHeight="1" x14ac:dyDescent="0.2">
      <c r="A102" s="66">
        <v>92</v>
      </c>
      <c r="B102" s="3" t="s">
        <v>269</v>
      </c>
      <c r="C102" s="6"/>
      <c r="D102" s="242"/>
      <c r="E102" s="138"/>
      <c r="F102" s="138"/>
      <c r="G102" s="138"/>
      <c r="H102" s="138"/>
      <c r="I102" s="138"/>
      <c r="J102" s="98"/>
      <c r="K102" s="46"/>
      <c r="L102" s="99"/>
    </row>
    <row r="103" spans="1:12" s="3" customFormat="1" ht="13.5" hidden="1" customHeight="1" x14ac:dyDescent="0.2">
      <c r="A103" s="66">
        <v>93</v>
      </c>
      <c r="B103" s="95" t="s">
        <v>267</v>
      </c>
      <c r="C103" s="6"/>
      <c r="D103" s="242"/>
      <c r="E103" s="138"/>
      <c r="F103" s="138"/>
      <c r="G103" s="138"/>
      <c r="H103" s="138"/>
      <c r="I103" s="138"/>
      <c r="J103" s="98"/>
      <c r="K103" s="46"/>
      <c r="L103" s="99"/>
    </row>
    <row r="104" spans="1:12" s="3" customFormat="1" ht="13.5" hidden="1" customHeight="1" x14ac:dyDescent="0.2">
      <c r="A104" s="66">
        <v>94</v>
      </c>
      <c r="B104" s="95" t="s">
        <v>268</v>
      </c>
      <c r="C104" s="6"/>
      <c r="D104" s="242"/>
      <c r="E104" s="138"/>
      <c r="F104" s="138"/>
      <c r="G104" s="138"/>
      <c r="H104" s="138"/>
      <c r="I104" s="138"/>
      <c r="J104" s="98"/>
      <c r="K104" s="46"/>
      <c r="L104" s="99"/>
    </row>
    <row r="105" spans="1:12" s="3" customFormat="1" ht="13.5" hidden="1" customHeight="1" x14ac:dyDescent="0.2">
      <c r="A105" s="66">
        <v>95</v>
      </c>
      <c r="B105" s="96" t="s">
        <v>103</v>
      </c>
      <c r="C105" s="8" t="s">
        <v>104</v>
      </c>
      <c r="D105" s="244"/>
      <c r="E105" s="138">
        <f>E106+E107+E108</f>
        <v>0</v>
      </c>
      <c r="F105" s="138">
        <f>F106+F107+F108</f>
        <v>0</v>
      </c>
      <c r="G105" s="138">
        <f>G106+G107+G108</f>
        <v>0</v>
      </c>
      <c r="H105" s="138">
        <f>H106+H107+H108</f>
        <v>0</v>
      </c>
      <c r="I105" s="138">
        <f>I106+I107+I108</f>
        <v>0</v>
      </c>
      <c r="J105" s="98"/>
      <c r="K105" s="46"/>
      <c r="L105" s="99"/>
    </row>
    <row r="106" spans="1:12" s="3" customFormat="1" ht="13.5" hidden="1" customHeight="1" x14ac:dyDescent="0.2">
      <c r="A106" s="66">
        <v>96</v>
      </c>
      <c r="B106" s="97" t="s">
        <v>105</v>
      </c>
      <c r="C106" s="6"/>
      <c r="D106" s="242"/>
      <c r="E106" s="138"/>
      <c r="F106" s="138"/>
      <c r="G106" s="138"/>
      <c r="H106" s="138"/>
      <c r="I106" s="138"/>
      <c r="J106" s="106"/>
      <c r="K106" s="46"/>
      <c r="L106" s="99"/>
    </row>
    <row r="107" spans="1:12" s="3" customFormat="1" ht="13.5" hidden="1" customHeight="1" x14ac:dyDescent="0.2">
      <c r="A107" s="66">
        <v>97</v>
      </c>
      <c r="B107" s="62" t="s">
        <v>106</v>
      </c>
      <c r="C107" s="6"/>
      <c r="D107" s="242"/>
      <c r="E107" s="138"/>
      <c r="F107" s="138"/>
      <c r="G107" s="138"/>
      <c r="H107" s="138"/>
      <c r="I107" s="138"/>
      <c r="J107" s="106"/>
      <c r="K107" s="46"/>
      <c r="L107" s="99"/>
    </row>
    <row r="108" spans="1:12" s="3" customFormat="1" ht="13.5" hidden="1" customHeight="1" x14ac:dyDescent="0.2">
      <c r="A108" s="66">
        <v>98</v>
      </c>
      <c r="B108" s="38" t="s">
        <v>141</v>
      </c>
      <c r="C108" s="6"/>
      <c r="D108" s="242"/>
      <c r="E108" s="138"/>
      <c r="F108" s="138"/>
      <c r="G108" s="138"/>
      <c r="H108" s="138"/>
      <c r="I108" s="138"/>
      <c r="J108" s="106"/>
      <c r="K108" s="46"/>
      <c r="L108" s="99"/>
    </row>
    <row r="109" spans="1:12" s="3" customFormat="1" ht="13.5" hidden="1" customHeight="1" x14ac:dyDescent="0.2">
      <c r="A109" s="66">
        <v>99</v>
      </c>
      <c r="B109" s="38" t="s">
        <v>197</v>
      </c>
      <c r="C109" s="6"/>
      <c r="D109" s="242"/>
      <c r="E109" s="138"/>
      <c r="F109" s="138"/>
      <c r="G109" s="138"/>
      <c r="H109" s="138"/>
      <c r="I109" s="138"/>
      <c r="J109" s="98"/>
      <c r="K109" s="46"/>
      <c r="L109" s="99"/>
    </row>
    <row r="110" spans="1:12" s="3" customFormat="1" ht="13.5" hidden="1" customHeight="1" x14ac:dyDescent="0.2">
      <c r="A110" s="66">
        <v>100</v>
      </c>
      <c r="B110" s="25" t="s">
        <v>107</v>
      </c>
      <c r="C110" s="86" t="s">
        <v>108</v>
      </c>
      <c r="D110" s="248"/>
      <c r="E110" s="138">
        <f>E115</f>
        <v>0</v>
      </c>
      <c r="F110" s="138">
        <f>F115</f>
        <v>0</v>
      </c>
      <c r="G110" s="138">
        <f>G115</f>
        <v>0</v>
      </c>
      <c r="H110" s="138">
        <f>H115</f>
        <v>0</v>
      </c>
      <c r="I110" s="138">
        <f>I115</f>
        <v>0</v>
      </c>
      <c r="J110" s="98"/>
      <c r="K110" s="46"/>
      <c r="L110" s="99"/>
    </row>
    <row r="111" spans="1:12" s="3" customFormat="1" ht="13.5" hidden="1" customHeight="1" x14ac:dyDescent="0.2">
      <c r="A111" s="66">
        <v>101</v>
      </c>
      <c r="B111" s="3" t="s">
        <v>264</v>
      </c>
      <c r="C111" s="8" t="s">
        <v>110</v>
      </c>
      <c r="D111" s="244"/>
      <c r="E111" s="138"/>
      <c r="F111" s="138"/>
      <c r="G111" s="138"/>
      <c r="H111" s="138"/>
      <c r="I111" s="138"/>
      <c r="J111" s="106"/>
      <c r="K111" s="46"/>
      <c r="L111" s="99"/>
    </row>
    <row r="112" spans="1:12" s="3" customFormat="1" ht="13.5" hidden="1" customHeight="1" x14ac:dyDescent="0.2">
      <c r="A112" s="66">
        <v>102</v>
      </c>
      <c r="B112" s="26" t="s">
        <v>270</v>
      </c>
      <c r="C112" s="8"/>
      <c r="D112" s="244"/>
      <c r="E112" s="138"/>
      <c r="F112" s="138"/>
      <c r="G112" s="138"/>
      <c r="H112" s="138"/>
      <c r="I112" s="138"/>
      <c r="J112" s="106"/>
      <c r="K112" s="46"/>
      <c r="L112" s="99"/>
    </row>
    <row r="113" spans="1:12" s="3" customFormat="1" ht="13.5" hidden="1" customHeight="1" x14ac:dyDescent="0.2">
      <c r="A113" s="66">
        <v>103</v>
      </c>
      <c r="B113" s="26" t="s">
        <v>271</v>
      </c>
      <c r="C113" s="8"/>
      <c r="D113" s="244"/>
      <c r="E113" s="138"/>
      <c r="F113" s="138"/>
      <c r="G113" s="138"/>
      <c r="H113" s="138"/>
      <c r="I113" s="138"/>
      <c r="J113" s="106"/>
      <c r="K113" s="46"/>
      <c r="L113" s="99"/>
    </row>
    <row r="114" spans="1:12" s="3" customFormat="1" ht="13.5" hidden="1" customHeight="1" x14ac:dyDescent="0.2">
      <c r="A114" s="66">
        <v>104</v>
      </c>
      <c r="B114" s="26" t="s">
        <v>172</v>
      </c>
      <c r="C114" s="8" t="s">
        <v>173</v>
      </c>
      <c r="D114" s="244"/>
      <c r="E114" s="138"/>
      <c r="F114" s="138"/>
      <c r="G114" s="138"/>
      <c r="H114" s="138"/>
      <c r="I114" s="138"/>
      <c r="J114" s="106"/>
      <c r="K114" s="46"/>
      <c r="L114" s="99"/>
    </row>
    <row r="115" spans="1:12" s="3" customFormat="1" ht="13.5" hidden="1" customHeight="1" thickBot="1" x14ac:dyDescent="0.25">
      <c r="A115" s="66">
        <v>105</v>
      </c>
      <c r="B115" s="276" t="s">
        <v>215</v>
      </c>
      <c r="C115" s="277" t="s">
        <v>214</v>
      </c>
      <c r="D115" s="267"/>
      <c r="E115" s="193">
        <f>F115+G115+H115+I115</f>
        <v>0</v>
      </c>
      <c r="F115" s="193"/>
      <c r="G115" s="193"/>
      <c r="H115" s="193"/>
      <c r="I115" s="193"/>
      <c r="J115" s="268"/>
      <c r="K115" s="269"/>
      <c r="L115" s="270"/>
    </row>
    <row r="116" spans="1:12" s="14" customFormat="1" ht="13.5" hidden="1" customHeight="1" x14ac:dyDescent="0.2">
      <c r="A116" s="66">
        <v>106</v>
      </c>
      <c r="B116" s="59" t="s">
        <v>367</v>
      </c>
      <c r="C116" s="60"/>
      <c r="D116" s="275"/>
      <c r="E116" s="180">
        <f>E130+E126</f>
        <v>0</v>
      </c>
      <c r="F116" s="180">
        <f>F130+F126</f>
        <v>0</v>
      </c>
      <c r="G116" s="180">
        <f>G130+G126</f>
        <v>0</v>
      </c>
      <c r="H116" s="180">
        <f>H130+H126</f>
        <v>0</v>
      </c>
      <c r="I116" s="180">
        <f>I130+I126</f>
        <v>0</v>
      </c>
      <c r="J116" s="181"/>
      <c r="K116" s="179"/>
      <c r="L116" s="182"/>
    </row>
    <row r="117" spans="1:12" s="3" customFormat="1" ht="13.5" hidden="1" customHeight="1" x14ac:dyDescent="0.2">
      <c r="A117" s="66">
        <v>107</v>
      </c>
      <c r="B117" s="25" t="s">
        <v>112</v>
      </c>
      <c r="C117" s="43" t="s">
        <v>137</v>
      </c>
      <c r="D117" s="251"/>
      <c r="E117" s="138"/>
      <c r="F117" s="138"/>
      <c r="G117" s="138"/>
      <c r="H117" s="138"/>
      <c r="I117" s="138"/>
      <c r="J117" s="106"/>
      <c r="K117" s="46"/>
      <c r="L117" s="99"/>
    </row>
    <row r="118" spans="1:12" s="3" customFormat="1" ht="13.5" hidden="1" customHeight="1" x14ac:dyDescent="0.2">
      <c r="A118" s="66">
        <v>108</v>
      </c>
      <c r="B118" s="30" t="s">
        <v>113</v>
      </c>
      <c r="C118" s="8" t="s">
        <v>114</v>
      </c>
      <c r="D118" s="244"/>
      <c r="E118" s="138"/>
      <c r="F118" s="138"/>
      <c r="G118" s="138"/>
      <c r="H118" s="138"/>
      <c r="I118" s="138"/>
      <c r="J118" s="106"/>
      <c r="K118" s="46"/>
      <c r="L118" s="99"/>
    </row>
    <row r="119" spans="1:12" s="15" customFormat="1" ht="13.5" hidden="1" customHeight="1" x14ac:dyDescent="0.2">
      <c r="A119" s="66">
        <v>109</v>
      </c>
      <c r="B119" s="39" t="s">
        <v>115</v>
      </c>
      <c r="C119" s="6" t="s">
        <v>116</v>
      </c>
      <c r="D119" s="242"/>
      <c r="E119" s="138"/>
      <c r="F119" s="138"/>
      <c r="G119" s="138"/>
      <c r="H119" s="138"/>
      <c r="I119" s="138"/>
      <c r="J119" s="106"/>
      <c r="K119" s="46"/>
      <c r="L119" s="99"/>
    </row>
    <row r="120" spans="1:12" s="15" customFormat="1" ht="13.5" hidden="1" customHeight="1" x14ac:dyDescent="0.2">
      <c r="A120" s="66">
        <v>110</v>
      </c>
      <c r="B120" s="39" t="s">
        <v>272</v>
      </c>
      <c r="C120" s="8" t="s">
        <v>273</v>
      </c>
      <c r="D120" s="242"/>
      <c r="E120" s="138"/>
      <c r="F120" s="138"/>
      <c r="G120" s="138"/>
      <c r="H120" s="138"/>
      <c r="I120" s="138"/>
      <c r="J120" s="98"/>
      <c r="K120" s="46"/>
      <c r="L120" s="99"/>
    </row>
    <row r="121" spans="1:12" s="15" customFormat="1" ht="13.5" hidden="1" customHeight="1" x14ac:dyDescent="0.2">
      <c r="A121" s="66">
        <v>111</v>
      </c>
      <c r="B121" s="39" t="s">
        <v>274</v>
      </c>
      <c r="C121" s="480" t="s">
        <v>275</v>
      </c>
      <c r="D121" s="242"/>
      <c r="E121" s="138"/>
      <c r="F121" s="138"/>
      <c r="G121" s="138"/>
      <c r="H121" s="138"/>
      <c r="I121" s="138"/>
      <c r="J121" s="98"/>
      <c r="K121" s="46"/>
      <c r="L121" s="99"/>
    </row>
    <row r="122" spans="1:12" s="15" customFormat="1" ht="13.5" hidden="1" customHeight="1" x14ac:dyDescent="0.2">
      <c r="A122" s="66">
        <v>112</v>
      </c>
      <c r="B122" s="39" t="s">
        <v>276</v>
      </c>
      <c r="C122" s="127" t="s">
        <v>277</v>
      </c>
      <c r="D122" s="242"/>
      <c r="E122" s="138"/>
      <c r="F122" s="138"/>
      <c r="G122" s="138"/>
      <c r="H122" s="138"/>
      <c r="I122" s="138"/>
      <c r="J122" s="98"/>
      <c r="K122" s="46"/>
      <c r="L122" s="99"/>
    </row>
    <row r="123" spans="1:12" s="15" customFormat="1" ht="13.5" hidden="1" customHeight="1" x14ac:dyDescent="0.2">
      <c r="A123" s="66">
        <v>113</v>
      </c>
      <c r="B123" s="39" t="s">
        <v>303</v>
      </c>
      <c r="C123" s="480" t="s">
        <v>304</v>
      </c>
      <c r="D123" s="242"/>
      <c r="E123" s="138"/>
      <c r="F123" s="138"/>
      <c r="G123" s="138"/>
      <c r="H123" s="138"/>
      <c r="I123" s="138"/>
      <c r="J123" s="98"/>
      <c r="K123" s="46"/>
      <c r="L123" s="99"/>
    </row>
    <row r="124" spans="1:12" s="15" customFormat="1" ht="13.5" hidden="1" customHeight="1" x14ac:dyDescent="0.2">
      <c r="A124" s="66">
        <v>114</v>
      </c>
      <c r="B124" s="39" t="s">
        <v>305</v>
      </c>
      <c r="C124" s="127" t="s">
        <v>300</v>
      </c>
      <c r="D124" s="242"/>
      <c r="E124" s="138"/>
      <c r="F124" s="138"/>
      <c r="G124" s="138"/>
      <c r="H124" s="138"/>
      <c r="I124" s="138"/>
      <c r="J124" s="98"/>
      <c r="K124" s="46"/>
      <c r="L124" s="99"/>
    </row>
    <row r="125" spans="1:12" s="15" customFormat="1" ht="13.5" hidden="1" customHeight="1" x14ac:dyDescent="0.2">
      <c r="A125" s="66">
        <v>115</v>
      </c>
      <c r="B125" s="39" t="s">
        <v>276</v>
      </c>
      <c r="C125" s="127" t="s">
        <v>299</v>
      </c>
      <c r="D125" s="242"/>
      <c r="E125" s="138"/>
      <c r="F125" s="138"/>
      <c r="G125" s="138"/>
      <c r="H125" s="138"/>
      <c r="I125" s="138"/>
      <c r="J125" s="98"/>
      <c r="K125" s="46"/>
      <c r="L125" s="99"/>
    </row>
    <row r="126" spans="1:12" s="15" customFormat="1" ht="26.45" hidden="1" customHeight="1" x14ac:dyDescent="0.2">
      <c r="A126" s="66">
        <v>116</v>
      </c>
      <c r="B126" s="879" t="s">
        <v>359</v>
      </c>
      <c r="C126" s="480" t="s">
        <v>361</v>
      </c>
      <c r="D126" s="242"/>
      <c r="E126" s="138">
        <f>E127+E128+E129</f>
        <v>0</v>
      </c>
      <c r="F126" s="46">
        <f>F127+F128+F129</f>
        <v>0</v>
      </c>
      <c r="G126" s="46">
        <f>G127+G128+G129</f>
        <v>0</v>
      </c>
      <c r="H126" s="46">
        <f>H127+H128+H129</f>
        <v>0</v>
      </c>
      <c r="I126" s="46">
        <f>I127+I128+I129</f>
        <v>0</v>
      </c>
      <c r="J126" s="98"/>
      <c r="K126" s="46"/>
      <c r="L126" s="99"/>
    </row>
    <row r="127" spans="1:12" s="15" customFormat="1" hidden="1" x14ac:dyDescent="0.2">
      <c r="A127" s="114">
        <v>117</v>
      </c>
      <c r="B127" s="878" t="s">
        <v>360</v>
      </c>
      <c r="C127" s="127" t="s">
        <v>364</v>
      </c>
      <c r="D127" s="242"/>
      <c r="E127" s="138">
        <f>F127+G127+H127+I127</f>
        <v>0</v>
      </c>
      <c r="F127" s="46"/>
      <c r="G127" s="46">
        <v>0</v>
      </c>
      <c r="H127" s="46"/>
      <c r="I127" s="46"/>
      <c r="J127" s="98"/>
      <c r="K127" s="46"/>
      <c r="L127" s="99"/>
    </row>
    <row r="128" spans="1:12" s="15" customFormat="1" hidden="1" x14ac:dyDescent="0.2">
      <c r="A128" s="66">
        <v>118</v>
      </c>
      <c r="B128" s="39" t="s">
        <v>362</v>
      </c>
      <c r="C128" s="127" t="s">
        <v>365</v>
      </c>
      <c r="D128" s="242"/>
      <c r="E128" s="138">
        <f>F128+G128+H128+I128</f>
        <v>0</v>
      </c>
      <c r="F128" s="46"/>
      <c r="G128" s="46"/>
      <c r="H128" s="46"/>
      <c r="I128" s="46"/>
      <c r="J128" s="98"/>
      <c r="K128" s="46"/>
      <c r="L128" s="99"/>
    </row>
    <row r="129" spans="1:14" s="15" customFormat="1" hidden="1" x14ac:dyDescent="0.2">
      <c r="A129" s="114">
        <v>119</v>
      </c>
      <c r="B129" s="878" t="s">
        <v>363</v>
      </c>
      <c r="C129" s="127" t="s">
        <v>366</v>
      </c>
      <c r="D129" s="242"/>
      <c r="E129" s="138">
        <f>F129+G129+H129+I129</f>
        <v>0</v>
      </c>
      <c r="F129" s="46"/>
      <c r="G129" s="46"/>
      <c r="H129" s="46"/>
      <c r="I129" s="46"/>
      <c r="J129" s="98"/>
      <c r="K129" s="46"/>
      <c r="L129" s="99"/>
    </row>
    <row r="130" spans="1:14" s="3" customFormat="1" ht="13.5" hidden="1" customHeight="1" x14ac:dyDescent="0.2">
      <c r="A130" s="66">
        <v>116</v>
      </c>
      <c r="B130" s="40" t="s">
        <v>117</v>
      </c>
      <c r="C130" s="8" t="s">
        <v>118</v>
      </c>
      <c r="D130" s="244"/>
      <c r="E130" s="138">
        <f t="shared" ref="E130:I131" si="5">E131</f>
        <v>0</v>
      </c>
      <c r="F130" s="138">
        <f t="shared" si="5"/>
        <v>0</v>
      </c>
      <c r="G130" s="138">
        <f t="shared" si="5"/>
        <v>0</v>
      </c>
      <c r="H130" s="138">
        <f t="shared" si="5"/>
        <v>0</v>
      </c>
      <c r="I130" s="138">
        <f t="shared" si="5"/>
        <v>0</v>
      </c>
      <c r="J130" s="98"/>
      <c r="K130" s="46"/>
      <c r="L130" s="99"/>
    </row>
    <row r="131" spans="1:14" s="3" customFormat="1" ht="13.5" hidden="1" customHeight="1" x14ac:dyDescent="0.2">
      <c r="A131" s="66">
        <v>117</v>
      </c>
      <c r="B131" s="30" t="s">
        <v>368</v>
      </c>
      <c r="C131" s="4">
        <v>71</v>
      </c>
      <c r="D131" s="241"/>
      <c r="E131" s="138">
        <f t="shared" si="5"/>
        <v>0</v>
      </c>
      <c r="F131" s="138">
        <f t="shared" si="5"/>
        <v>0</v>
      </c>
      <c r="G131" s="138">
        <f t="shared" si="5"/>
        <v>0</v>
      </c>
      <c r="H131" s="138">
        <f t="shared" si="5"/>
        <v>0</v>
      </c>
      <c r="I131" s="138">
        <f t="shared" si="5"/>
        <v>0</v>
      </c>
      <c r="J131" s="98"/>
      <c r="K131" s="46"/>
      <c r="L131" s="99"/>
    </row>
    <row r="132" spans="1:14" s="3" customFormat="1" ht="13.5" hidden="1" customHeight="1" x14ac:dyDescent="0.2">
      <c r="A132" s="66">
        <v>118</v>
      </c>
      <c r="B132" s="30" t="s">
        <v>120</v>
      </c>
      <c r="C132" s="4" t="s">
        <v>121</v>
      </c>
      <c r="D132" s="241"/>
      <c r="E132" s="138">
        <f>E133+E134+E136+E137</f>
        <v>0</v>
      </c>
      <c r="F132" s="138">
        <f>F133+F134+F136+F137</f>
        <v>0</v>
      </c>
      <c r="G132" s="138">
        <f>G133+G134+G136+G137</f>
        <v>0</v>
      </c>
      <c r="H132" s="138">
        <f>H133+H134+H136+H137</f>
        <v>0</v>
      </c>
      <c r="I132" s="138">
        <f>I133+I134+I136+I137</f>
        <v>0</v>
      </c>
      <c r="J132" s="98"/>
      <c r="K132" s="46"/>
      <c r="L132" s="99"/>
    </row>
    <row r="133" spans="1:14" s="3" customFormat="1" ht="13.5" hidden="1" customHeight="1" x14ac:dyDescent="0.2">
      <c r="A133" s="66">
        <v>119</v>
      </c>
      <c r="B133" s="32" t="s">
        <v>122</v>
      </c>
      <c r="C133" s="9" t="s">
        <v>123</v>
      </c>
      <c r="D133" s="252"/>
      <c r="E133" s="138"/>
      <c r="F133" s="138"/>
      <c r="G133" s="138"/>
      <c r="H133" s="138"/>
      <c r="I133" s="138"/>
      <c r="J133" s="106"/>
      <c r="K133" s="46"/>
      <c r="L133" s="99"/>
    </row>
    <row r="134" spans="1:14" s="3" customFormat="1" ht="13.5" hidden="1" customHeight="1" x14ac:dyDescent="0.2">
      <c r="A134" s="66">
        <v>120</v>
      </c>
      <c r="B134" s="34" t="s">
        <v>124</v>
      </c>
      <c r="C134" s="9" t="s">
        <v>125</v>
      </c>
      <c r="D134" s="252"/>
      <c r="E134" s="138"/>
      <c r="F134" s="138"/>
      <c r="G134" s="138"/>
      <c r="H134" s="138"/>
      <c r="I134" s="138"/>
      <c r="J134" s="106"/>
      <c r="K134" s="46"/>
      <c r="L134" s="99"/>
    </row>
    <row r="135" spans="1:14" s="3" customFormat="1" ht="13.5" hidden="1" customHeight="1" x14ac:dyDescent="0.2">
      <c r="A135" s="66">
        <v>121</v>
      </c>
      <c r="B135" s="34" t="s">
        <v>223</v>
      </c>
      <c r="C135" s="301" t="s">
        <v>125</v>
      </c>
      <c r="D135" s="252"/>
      <c r="E135" s="138"/>
      <c r="F135" s="138"/>
      <c r="G135" s="138"/>
      <c r="H135" s="138"/>
      <c r="I135" s="138"/>
      <c r="J135" s="106"/>
      <c r="K135" s="46"/>
      <c r="L135" s="99"/>
    </row>
    <row r="136" spans="1:14" s="3" customFormat="1" ht="13.5" hidden="1" customHeight="1" x14ac:dyDescent="0.2">
      <c r="A136" s="66">
        <v>122</v>
      </c>
      <c r="B136" s="31" t="s">
        <v>126</v>
      </c>
      <c r="C136" s="9" t="s">
        <v>127</v>
      </c>
      <c r="D136" s="252"/>
      <c r="E136" s="138"/>
      <c r="F136" s="138"/>
      <c r="G136" s="138"/>
      <c r="H136" s="138"/>
      <c r="I136" s="138"/>
      <c r="J136" s="106"/>
      <c r="K136" s="46"/>
      <c r="L136" s="99"/>
    </row>
    <row r="137" spans="1:14" s="3" customFormat="1" ht="13.5" hidden="1" customHeight="1" thickBot="1" x14ac:dyDescent="0.25">
      <c r="A137" s="66">
        <v>123</v>
      </c>
      <c r="B137" s="80" t="s">
        <v>128</v>
      </c>
      <c r="C137" s="81" t="s">
        <v>129</v>
      </c>
      <c r="D137" s="495"/>
      <c r="E137" s="647"/>
      <c r="F137" s="142"/>
      <c r="G137" s="142"/>
      <c r="H137" s="142"/>
      <c r="I137" s="142"/>
      <c r="J137" s="107"/>
      <c r="K137" s="91"/>
      <c r="L137" s="108"/>
    </row>
    <row r="138" spans="1:14" ht="13.5" customHeight="1" x14ac:dyDescent="0.2">
      <c r="E138" s="10"/>
      <c r="F138" s="10"/>
      <c r="G138" s="10"/>
      <c r="H138" s="10"/>
      <c r="I138" s="10"/>
      <c r="J138" s="10"/>
      <c r="K138" s="10"/>
      <c r="L138" s="10"/>
    </row>
    <row r="139" spans="1:14" s="3" customFormat="1" x14ac:dyDescent="0.2">
      <c r="B139" s="11" t="s">
        <v>146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1:14" s="3" customFormat="1" ht="12.75" customHeight="1" x14ac:dyDescent="0.2">
      <c r="B140" s="11" t="s">
        <v>130</v>
      </c>
      <c r="C140" s="88" t="s">
        <v>161</v>
      </c>
      <c r="D140" s="88"/>
      <c r="F140" s="12"/>
      <c r="H140" s="228"/>
      <c r="I140" s="12" t="s">
        <v>290</v>
      </c>
      <c r="M140" s="18"/>
      <c r="N140" s="18"/>
    </row>
    <row r="141" spans="1:14" s="3" customFormat="1" ht="12.75" customHeight="1" x14ac:dyDescent="0.2">
      <c r="B141" s="16" t="s">
        <v>132</v>
      </c>
      <c r="C141" s="228" t="s">
        <v>145</v>
      </c>
      <c r="D141" s="228"/>
      <c r="E141" s="228"/>
      <c r="F141" s="12"/>
      <c r="H141" s="89"/>
      <c r="I141" s="1008" t="s">
        <v>292</v>
      </c>
      <c r="J141" s="1008"/>
      <c r="K141" s="1008"/>
      <c r="L141" s="1008"/>
      <c r="M141" s="89"/>
      <c r="N141" s="18"/>
    </row>
    <row r="142" spans="1:14" ht="12.75" customHeight="1" x14ac:dyDescent="0.2">
      <c r="I142" s="12" t="s">
        <v>291</v>
      </c>
      <c r="J142" s="3"/>
      <c r="K142" s="3"/>
      <c r="L142" s="3"/>
    </row>
    <row r="143" spans="1:14" ht="12.75" customHeight="1" x14ac:dyDescent="0.2">
      <c r="H143" s="12"/>
      <c r="I143" s="3"/>
      <c r="J143" s="3"/>
      <c r="K143" s="3"/>
    </row>
    <row r="144" spans="1:14" ht="12.75" customHeight="1" x14ac:dyDescent="0.2">
      <c r="H144" s="1008"/>
      <c r="I144" s="1008"/>
      <c r="J144" s="1008"/>
      <c r="K144" s="1008"/>
    </row>
    <row r="145" spans="8:11" ht="12.75" customHeight="1" x14ac:dyDescent="0.2">
      <c r="H145" s="3"/>
      <c r="I145" s="3"/>
      <c r="J145" s="3"/>
      <c r="K145" s="3"/>
    </row>
    <row r="146" spans="8:11" ht="12.75" customHeight="1" x14ac:dyDescent="0.2"/>
    <row r="147" spans="8:11" ht="12.75" customHeight="1" x14ac:dyDescent="0.2"/>
    <row r="148" spans="8:11" ht="12.75" customHeight="1" x14ac:dyDescent="0.2"/>
    <row r="149" spans="8:11" ht="12.75" customHeight="1" x14ac:dyDescent="0.2"/>
    <row r="150" spans="8:11" ht="12.75" customHeight="1" x14ac:dyDescent="0.2"/>
    <row r="151" spans="8:11" ht="12.75" customHeight="1" x14ac:dyDescent="0.2"/>
    <row r="152" spans="8:11" ht="12.75" customHeight="1" x14ac:dyDescent="0.2"/>
    <row r="153" spans="8:11" ht="12.75" customHeight="1" x14ac:dyDescent="0.2"/>
    <row r="154" spans="8:11" ht="12.75" customHeight="1" x14ac:dyDescent="0.2"/>
    <row r="155" spans="8:11" ht="12.75" customHeight="1" x14ac:dyDescent="0.2"/>
    <row r="156" spans="8:11" ht="12.75" customHeight="1" x14ac:dyDescent="0.2"/>
    <row r="157" spans="8:11" ht="12.75" customHeight="1" x14ac:dyDescent="0.2"/>
    <row r="158" spans="8:11" ht="12.75" customHeight="1" x14ac:dyDescent="0.2"/>
    <row r="159" spans="8:11" ht="12.75" customHeight="1" x14ac:dyDescent="0.2"/>
    <row r="160" spans="8:11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</sheetData>
  <mergeCells count="12">
    <mergeCell ref="H144:K144"/>
    <mergeCell ref="I141:L141"/>
    <mergeCell ref="B5:L5"/>
    <mergeCell ref="B6:L6"/>
    <mergeCell ref="A8:B8"/>
    <mergeCell ref="A9:A10"/>
    <mergeCell ref="B9:B10"/>
    <mergeCell ref="C9:C10"/>
    <mergeCell ref="D9:D10"/>
    <mergeCell ref="E9:E10"/>
    <mergeCell ref="F9:I9"/>
    <mergeCell ref="J9:L9"/>
  </mergeCells>
  <pageMargins left="0.7" right="0.7" top="0.75" bottom="0.75" header="0.3" footer="0.3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7"/>
  <sheetViews>
    <sheetView workbookViewId="0">
      <selection activeCell="F140" sqref="F140:H141"/>
    </sheetView>
  </sheetViews>
  <sheetFormatPr defaultRowHeight="12.75" x14ac:dyDescent="0.2"/>
  <cols>
    <col min="1" max="1" width="4.5703125" style="45" customWidth="1"/>
    <col min="2" max="2" width="54.5703125" style="54" customWidth="1"/>
    <col min="3" max="3" width="9.28515625" style="45" customWidth="1"/>
    <col min="4" max="4" width="8.7109375" style="45" customWidth="1"/>
    <col min="5" max="5" width="11.28515625" style="45" customWidth="1"/>
    <col min="6" max="6" width="8" style="45" customWidth="1"/>
    <col min="7" max="7" width="7.28515625" style="45" customWidth="1"/>
    <col min="8" max="8" width="7.5703125" style="45" customWidth="1"/>
    <col min="9" max="9" width="7.85546875" style="45" customWidth="1"/>
    <col min="10" max="11" width="7.140625" style="45" customWidth="1"/>
    <col min="12" max="12" width="7" style="45" bestFit="1" customWidth="1"/>
    <col min="13" max="16384" width="9.140625" style="45"/>
  </cols>
  <sheetData>
    <row r="1" spans="1:13" ht="12.75" customHeight="1" x14ac:dyDescent="0.2">
      <c r="B1" s="48" t="s">
        <v>154</v>
      </c>
      <c r="C1" s="48"/>
      <c r="D1" s="48"/>
      <c r="E1" s="48"/>
      <c r="F1" s="48"/>
      <c r="G1" s="48"/>
      <c r="H1" s="48"/>
      <c r="I1" s="3"/>
      <c r="J1" s="3"/>
      <c r="K1" s="3"/>
      <c r="L1" s="3"/>
    </row>
    <row r="2" spans="1:13" ht="12.75" customHeight="1" x14ac:dyDescent="0.2">
      <c r="B2" s="49" t="s">
        <v>209</v>
      </c>
      <c r="C2" s="48"/>
      <c r="D2" s="48"/>
      <c r="E2" s="48"/>
      <c r="F2" s="48"/>
      <c r="G2" s="48"/>
      <c r="H2" s="48"/>
      <c r="I2" s="3"/>
      <c r="J2" s="3"/>
      <c r="K2" s="3"/>
      <c r="L2" s="3"/>
    </row>
    <row r="3" spans="1:13" ht="12.75" customHeight="1" x14ac:dyDescent="0.2">
      <c r="B3" s="48" t="s">
        <v>138</v>
      </c>
      <c r="C3" s="48"/>
      <c r="D3" s="48"/>
      <c r="E3" s="48"/>
      <c r="F3" s="48"/>
      <c r="G3" s="48"/>
      <c r="H3" s="48"/>
      <c r="I3" s="3"/>
      <c r="J3" s="3"/>
      <c r="K3" s="3"/>
      <c r="L3" s="3"/>
    </row>
    <row r="4" spans="1:13" ht="12.75" customHeight="1" x14ac:dyDescent="0.2">
      <c r="B4" s="48"/>
      <c r="C4" s="48"/>
      <c r="D4" s="48"/>
      <c r="E4" s="48"/>
      <c r="F4" s="48"/>
      <c r="G4" s="48"/>
      <c r="H4" s="48"/>
      <c r="I4" s="3"/>
      <c r="J4" s="3"/>
      <c r="K4" s="3"/>
      <c r="L4" s="3"/>
    </row>
    <row r="5" spans="1:13" s="1" customFormat="1" ht="12.75" customHeight="1" x14ac:dyDescent="0.2">
      <c r="B5" s="1009" t="s">
        <v>294</v>
      </c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3"/>
    </row>
    <row r="6" spans="1:13" x14ac:dyDescent="0.2">
      <c r="B6" s="1011" t="s">
        <v>175</v>
      </c>
      <c r="C6" s="1010"/>
      <c r="D6" s="1010"/>
      <c r="E6" s="1010"/>
      <c r="F6" s="1010"/>
      <c r="G6" s="1010"/>
      <c r="H6" s="1010"/>
      <c r="I6" s="1010"/>
      <c r="J6" s="1010"/>
      <c r="K6" s="1010"/>
      <c r="L6" s="1010"/>
    </row>
    <row r="7" spans="1:13" x14ac:dyDescent="0.2">
      <c r="B7" s="50"/>
      <c r="C7" s="393" t="s">
        <v>319</v>
      </c>
      <c r="D7" s="51"/>
      <c r="E7" s="51"/>
      <c r="F7" s="51"/>
      <c r="G7" s="51"/>
      <c r="H7" s="51"/>
      <c r="I7" s="51"/>
      <c r="J7" s="51"/>
      <c r="K7" s="51"/>
      <c r="L7" s="51"/>
    </row>
    <row r="8" spans="1:13" ht="12.75" customHeight="1" thickBot="1" x14ac:dyDescent="0.25">
      <c r="A8" s="1012"/>
      <c r="B8" s="1012"/>
      <c r="C8" s="52"/>
      <c r="D8" s="52"/>
      <c r="E8" s="52"/>
      <c r="F8" s="52"/>
      <c r="G8" s="52"/>
      <c r="H8" s="52"/>
      <c r="J8" s="53"/>
      <c r="K8" s="53" t="s">
        <v>0</v>
      </c>
    </row>
    <row r="9" spans="1:13" s="3" customFormat="1" ht="12.75" customHeight="1" x14ac:dyDescent="0.2">
      <c r="A9" s="1013" t="s">
        <v>153</v>
      </c>
      <c r="B9" s="1015" t="s">
        <v>152</v>
      </c>
      <c r="C9" s="1019" t="s">
        <v>1</v>
      </c>
      <c r="D9" s="1017" t="s">
        <v>328</v>
      </c>
      <c r="E9" s="1003" t="s">
        <v>333</v>
      </c>
      <c r="F9" s="1021" t="s">
        <v>329</v>
      </c>
      <c r="G9" s="1022"/>
      <c r="H9" s="1022"/>
      <c r="I9" s="1022"/>
      <c r="J9" s="1005" t="s">
        <v>151</v>
      </c>
      <c r="K9" s="1006"/>
      <c r="L9" s="1007"/>
    </row>
    <row r="10" spans="1:13" s="3" customFormat="1" ht="49.15" customHeight="1" thickBot="1" x14ac:dyDescent="0.25">
      <c r="A10" s="1014"/>
      <c r="B10" s="1016"/>
      <c r="C10" s="1020"/>
      <c r="D10" s="1018"/>
      <c r="E10" s="1004"/>
      <c r="F10" s="84" t="s">
        <v>147</v>
      </c>
      <c r="G10" s="84" t="s">
        <v>148</v>
      </c>
      <c r="H10" s="84" t="s">
        <v>149</v>
      </c>
      <c r="I10" s="109" t="s">
        <v>150</v>
      </c>
      <c r="J10" s="210">
        <v>2024</v>
      </c>
      <c r="K10" s="211">
        <v>2025</v>
      </c>
      <c r="L10" s="211">
        <v>2026</v>
      </c>
    </row>
    <row r="11" spans="1:13" s="3" customFormat="1" ht="27" customHeight="1" x14ac:dyDescent="0.2">
      <c r="A11" s="111" t="s">
        <v>134</v>
      </c>
      <c r="B11" s="112" t="s">
        <v>2</v>
      </c>
      <c r="C11" s="113"/>
      <c r="D11" s="353">
        <f>D12</f>
        <v>0</v>
      </c>
      <c r="E11" s="135">
        <f>E12+E116</f>
        <v>803</v>
      </c>
      <c r="F11" s="135">
        <f>F12+F116</f>
        <v>226</v>
      </c>
      <c r="G11" s="135">
        <f>G12+G116</f>
        <v>200</v>
      </c>
      <c r="H11" s="135">
        <f>H12+H116</f>
        <v>190</v>
      </c>
      <c r="I11" s="135">
        <f>I12+I116</f>
        <v>187</v>
      </c>
      <c r="J11" s="143">
        <v>989</v>
      </c>
      <c r="K11" s="167">
        <v>986</v>
      </c>
      <c r="L11" s="164">
        <v>983</v>
      </c>
    </row>
    <row r="12" spans="1:13" s="3" customFormat="1" ht="22.5" customHeight="1" x14ac:dyDescent="0.2">
      <c r="A12" s="110">
        <v>2</v>
      </c>
      <c r="B12" s="59" t="s">
        <v>3</v>
      </c>
      <c r="C12" s="60"/>
      <c r="D12" s="136">
        <f>D13</f>
        <v>0</v>
      </c>
      <c r="E12" s="136">
        <f>E13</f>
        <v>803</v>
      </c>
      <c r="F12" s="136">
        <f>F13</f>
        <v>226</v>
      </c>
      <c r="G12" s="136">
        <f>G13</f>
        <v>200</v>
      </c>
      <c r="H12" s="136">
        <f>H13</f>
        <v>190</v>
      </c>
      <c r="I12" s="137">
        <f>I13</f>
        <v>187</v>
      </c>
      <c r="J12" s="163">
        <v>989</v>
      </c>
      <c r="K12" s="168">
        <v>986</v>
      </c>
      <c r="L12" s="165">
        <v>983</v>
      </c>
    </row>
    <row r="13" spans="1:13" s="3" customFormat="1" x14ac:dyDescent="0.2">
      <c r="A13" s="66">
        <v>3</v>
      </c>
      <c r="B13" s="28" t="s">
        <v>4</v>
      </c>
      <c r="C13" s="4" t="s">
        <v>5</v>
      </c>
      <c r="D13" s="305">
        <f>D14+D33+D91</f>
        <v>0</v>
      </c>
      <c r="E13" s="138">
        <f>E14+E33+E91+E110</f>
        <v>803</v>
      </c>
      <c r="F13" s="138">
        <f>F14+F33+F91+F110</f>
        <v>226</v>
      </c>
      <c r="G13" s="138">
        <f>G14+G33+G91+G110</f>
        <v>200</v>
      </c>
      <c r="H13" s="138">
        <f>H14+H33+H91+H110</f>
        <v>190</v>
      </c>
      <c r="I13" s="138">
        <f>I14+I33+I91+I110</f>
        <v>187</v>
      </c>
      <c r="J13" s="144">
        <v>989</v>
      </c>
      <c r="K13" s="169">
        <v>986</v>
      </c>
      <c r="L13" s="239">
        <v>983</v>
      </c>
    </row>
    <row r="14" spans="1:13" s="3" customFormat="1" x14ac:dyDescent="0.2">
      <c r="A14" s="66">
        <v>4</v>
      </c>
      <c r="B14" s="29" t="s">
        <v>6</v>
      </c>
      <c r="C14" s="13" t="s">
        <v>7</v>
      </c>
      <c r="D14" s="306">
        <f>D15+D25+D22</f>
        <v>0</v>
      </c>
      <c r="E14" s="138">
        <f>E15+E22+E25</f>
        <v>435</v>
      </c>
      <c r="F14" s="138">
        <f>F15+F22+F25</f>
        <v>129</v>
      </c>
      <c r="G14" s="138">
        <f>G15+G22+G25</f>
        <v>145</v>
      </c>
      <c r="H14" s="138">
        <f>H15+H22+H25</f>
        <v>81</v>
      </c>
      <c r="I14" s="138">
        <f>I15+I22+I25</f>
        <v>80</v>
      </c>
      <c r="J14" s="144">
        <v>551</v>
      </c>
      <c r="K14" s="138">
        <v>549</v>
      </c>
      <c r="L14" s="145">
        <v>547</v>
      </c>
    </row>
    <row r="15" spans="1:13" s="3" customFormat="1" x14ac:dyDescent="0.2">
      <c r="A15" s="66">
        <v>5</v>
      </c>
      <c r="B15" s="30" t="s">
        <v>8</v>
      </c>
      <c r="C15" s="13" t="s">
        <v>9</v>
      </c>
      <c r="D15" s="306">
        <f>D16+D17+D21</f>
        <v>0</v>
      </c>
      <c r="E15" s="138">
        <f>E16+E17+E18+E19+E20+E21</f>
        <v>412</v>
      </c>
      <c r="F15" s="138">
        <f>F16+F17+F18+F19+F20+F21</f>
        <v>126</v>
      </c>
      <c r="G15" s="138">
        <f>G16+G17+G18+G19+G20+G21</f>
        <v>130</v>
      </c>
      <c r="H15" s="138">
        <f>H16+H17+H18+H19+H20+H21</f>
        <v>78</v>
      </c>
      <c r="I15" s="138">
        <f>I16+I17+I18+I19+I20+I21</f>
        <v>78</v>
      </c>
      <c r="J15" s="144"/>
      <c r="K15" s="138"/>
      <c r="L15" s="145"/>
    </row>
    <row r="16" spans="1:13" s="3" customFormat="1" x14ac:dyDescent="0.2">
      <c r="A16" s="66">
        <v>6</v>
      </c>
      <c r="B16" s="31" t="s">
        <v>10</v>
      </c>
      <c r="C16" s="6" t="s">
        <v>11</v>
      </c>
      <c r="D16" s="307">
        <v>0</v>
      </c>
      <c r="E16" s="139">
        <f t="shared" ref="E16:E21" si="0">F16+G16+H16+I16</f>
        <v>331</v>
      </c>
      <c r="F16" s="139">
        <v>103</v>
      </c>
      <c r="G16" s="139">
        <v>106</v>
      </c>
      <c r="H16" s="139">
        <f>106-45</f>
        <v>61</v>
      </c>
      <c r="I16" s="139">
        <f>105-44</f>
        <v>61</v>
      </c>
      <c r="J16" s="146"/>
      <c r="K16" s="139"/>
      <c r="L16" s="147"/>
    </row>
    <row r="17" spans="1:15" s="3" customFormat="1" x14ac:dyDescent="0.2">
      <c r="A17" s="66">
        <v>7</v>
      </c>
      <c r="B17" s="31" t="s">
        <v>12</v>
      </c>
      <c r="C17" s="6" t="s">
        <v>13</v>
      </c>
      <c r="D17" s="307">
        <v>0</v>
      </c>
      <c r="E17" s="139">
        <f t="shared" si="0"/>
        <v>53</v>
      </c>
      <c r="F17" s="139">
        <v>15</v>
      </c>
      <c r="G17" s="139">
        <v>16</v>
      </c>
      <c r="H17" s="139">
        <f>17-6</f>
        <v>11</v>
      </c>
      <c r="I17" s="139">
        <f>17-6</f>
        <v>11</v>
      </c>
      <c r="J17" s="146"/>
      <c r="K17" s="139"/>
      <c r="L17" s="147"/>
      <c r="O17" s="83"/>
    </row>
    <row r="18" spans="1:15" s="3" customFormat="1" hidden="1" x14ac:dyDescent="0.2">
      <c r="A18" s="66">
        <v>8</v>
      </c>
      <c r="B18" s="31" t="s">
        <v>194</v>
      </c>
      <c r="C18" s="127" t="s">
        <v>193</v>
      </c>
      <c r="D18" s="309"/>
      <c r="E18" s="139">
        <f t="shared" si="0"/>
        <v>0</v>
      </c>
      <c r="F18" s="139"/>
      <c r="G18" s="139"/>
      <c r="H18" s="139"/>
      <c r="I18" s="139"/>
      <c r="J18" s="146"/>
      <c r="K18" s="139"/>
      <c r="L18" s="147"/>
      <c r="O18" s="83"/>
    </row>
    <row r="19" spans="1:15" s="3" customFormat="1" hidden="1" x14ac:dyDescent="0.2">
      <c r="A19" s="66">
        <v>9</v>
      </c>
      <c r="B19" s="3" t="s">
        <v>195</v>
      </c>
      <c r="C19" s="130" t="s">
        <v>196</v>
      </c>
      <c r="D19" s="311"/>
      <c r="E19" s="139">
        <f t="shared" si="0"/>
        <v>0</v>
      </c>
      <c r="F19" s="139"/>
      <c r="G19" s="139"/>
      <c r="H19" s="139"/>
      <c r="I19" s="139"/>
      <c r="J19" s="146"/>
      <c r="K19" s="139"/>
      <c r="L19" s="147"/>
      <c r="O19" s="83"/>
    </row>
    <row r="20" spans="1:15" s="3" customFormat="1" hidden="1" x14ac:dyDescent="0.2">
      <c r="A20" s="66">
        <v>10</v>
      </c>
      <c r="B20" s="31" t="s">
        <v>192</v>
      </c>
      <c r="C20" s="127" t="s">
        <v>191</v>
      </c>
      <c r="D20" s="309">
        <v>0</v>
      </c>
      <c r="E20" s="139">
        <f t="shared" si="0"/>
        <v>0</v>
      </c>
      <c r="F20" s="139"/>
      <c r="G20" s="139"/>
      <c r="H20" s="139"/>
      <c r="I20" s="139"/>
      <c r="J20" s="146"/>
      <c r="K20" s="139"/>
      <c r="L20" s="147"/>
      <c r="O20" s="83"/>
    </row>
    <row r="21" spans="1:15" s="3" customFormat="1" x14ac:dyDescent="0.2">
      <c r="A21" s="66">
        <v>11</v>
      </c>
      <c r="B21" s="31" t="s">
        <v>162</v>
      </c>
      <c r="C21" s="6" t="s">
        <v>163</v>
      </c>
      <c r="D21" s="307">
        <v>0</v>
      </c>
      <c r="E21" s="139">
        <f t="shared" si="0"/>
        <v>28</v>
      </c>
      <c r="F21" s="139">
        <v>8</v>
      </c>
      <c r="G21" s="139">
        <v>8</v>
      </c>
      <c r="H21" s="139">
        <f>8-2</f>
        <v>6</v>
      </c>
      <c r="I21" s="139">
        <f>8-2</f>
        <v>6</v>
      </c>
      <c r="J21" s="146"/>
      <c r="K21" s="139"/>
      <c r="L21" s="147"/>
      <c r="O21" s="83"/>
    </row>
    <row r="22" spans="1:15" s="3" customFormat="1" x14ac:dyDescent="0.2">
      <c r="A22" s="66">
        <v>12</v>
      </c>
      <c r="B22" s="40" t="s">
        <v>204</v>
      </c>
      <c r="C22" s="206" t="s">
        <v>205</v>
      </c>
      <c r="D22" s="305">
        <f t="shared" ref="D22:I22" si="1">D23</f>
        <v>0</v>
      </c>
      <c r="E22" s="139">
        <f t="shared" si="1"/>
        <v>12</v>
      </c>
      <c r="F22" s="139">
        <f t="shared" si="1"/>
        <v>0</v>
      </c>
      <c r="G22" s="139">
        <f t="shared" si="1"/>
        <v>12</v>
      </c>
      <c r="H22" s="139">
        <f t="shared" si="1"/>
        <v>0</v>
      </c>
      <c r="I22" s="139">
        <f t="shared" si="1"/>
        <v>0</v>
      </c>
      <c r="J22" s="146"/>
      <c r="K22" s="139"/>
      <c r="L22" s="147"/>
      <c r="O22" s="83"/>
    </row>
    <row r="23" spans="1:15" s="3" customFormat="1" x14ac:dyDescent="0.2">
      <c r="A23" s="66">
        <v>13</v>
      </c>
      <c r="B23" s="31" t="s">
        <v>206</v>
      </c>
      <c r="C23" s="129" t="s">
        <v>207</v>
      </c>
      <c r="D23" s="307">
        <v>0</v>
      </c>
      <c r="E23" s="139">
        <f>F23+G23+H23+I23</f>
        <v>12</v>
      </c>
      <c r="F23" s="139">
        <v>0</v>
      </c>
      <c r="G23" s="139">
        <v>12</v>
      </c>
      <c r="H23" s="139">
        <v>0</v>
      </c>
      <c r="I23" s="139">
        <v>0</v>
      </c>
      <c r="J23" s="146"/>
      <c r="K23" s="139"/>
      <c r="L23" s="147"/>
      <c r="O23" s="83"/>
    </row>
    <row r="24" spans="1:15" s="3" customFormat="1" hidden="1" x14ac:dyDescent="0.2">
      <c r="A24" s="66">
        <v>14</v>
      </c>
      <c r="B24" s="31" t="s">
        <v>262</v>
      </c>
      <c r="C24" s="465" t="s">
        <v>217</v>
      </c>
      <c r="D24" s="307"/>
      <c r="E24" s="139"/>
      <c r="F24" s="139"/>
      <c r="G24" s="139"/>
      <c r="H24" s="139"/>
      <c r="I24" s="139"/>
      <c r="J24" s="146"/>
      <c r="K24" s="139"/>
      <c r="L24" s="147"/>
      <c r="O24" s="83"/>
    </row>
    <row r="25" spans="1:15" s="3" customFormat="1" x14ac:dyDescent="0.2">
      <c r="A25" s="66">
        <v>15</v>
      </c>
      <c r="B25" s="30" t="s">
        <v>14</v>
      </c>
      <c r="C25" s="8" t="s">
        <v>15</v>
      </c>
      <c r="D25" s="305">
        <f>D31</f>
        <v>0</v>
      </c>
      <c r="E25" s="138">
        <f>E26+E27+E28+E29+E30+E31+E32</f>
        <v>11</v>
      </c>
      <c r="F25" s="138">
        <f>F26+F27+F28+F29+F30+F31+F32</f>
        <v>3</v>
      </c>
      <c r="G25" s="138">
        <f>G26+G27+G28+G29+G30+G31+G32</f>
        <v>3</v>
      </c>
      <c r="H25" s="138">
        <f>H26+H27+H28+H29+H30+H31+H32</f>
        <v>3</v>
      </c>
      <c r="I25" s="138">
        <f>I26+I27+I28+I29+I30+I31+I32</f>
        <v>2</v>
      </c>
      <c r="J25" s="144"/>
      <c r="K25" s="138"/>
      <c r="L25" s="145"/>
    </row>
    <row r="26" spans="1:15" s="3" customFormat="1" hidden="1" x14ac:dyDescent="0.2">
      <c r="A26" s="66">
        <v>16</v>
      </c>
      <c r="B26" s="32" t="s">
        <v>16</v>
      </c>
      <c r="C26" s="6" t="s">
        <v>17</v>
      </c>
      <c r="D26" s="307"/>
      <c r="E26" s="139">
        <f t="shared" ref="E26:E31" si="2">F26+G26+H26+I26</f>
        <v>0</v>
      </c>
      <c r="F26" s="139">
        <v>0</v>
      </c>
      <c r="G26" s="139">
        <v>0</v>
      </c>
      <c r="H26" s="139">
        <v>0</v>
      </c>
      <c r="I26" s="139">
        <v>0</v>
      </c>
      <c r="J26" s="146"/>
      <c r="K26" s="139"/>
      <c r="L26" s="147"/>
    </row>
    <row r="27" spans="1:15" s="3" customFormat="1" hidden="1" x14ac:dyDescent="0.2">
      <c r="A27" s="66">
        <v>17</v>
      </c>
      <c r="B27" s="32" t="s">
        <v>18</v>
      </c>
      <c r="C27" s="6" t="s">
        <v>19</v>
      </c>
      <c r="D27" s="307"/>
      <c r="E27" s="139">
        <f t="shared" si="2"/>
        <v>0</v>
      </c>
      <c r="F27" s="139">
        <v>0</v>
      </c>
      <c r="G27" s="139">
        <v>0</v>
      </c>
      <c r="H27" s="139">
        <v>0</v>
      </c>
      <c r="I27" s="139">
        <v>0</v>
      </c>
      <c r="J27" s="146"/>
      <c r="K27" s="139"/>
      <c r="L27" s="147"/>
    </row>
    <row r="28" spans="1:15" s="3" customFormat="1" hidden="1" x14ac:dyDescent="0.2">
      <c r="A28" s="66">
        <v>18</v>
      </c>
      <c r="B28" s="32" t="s">
        <v>20</v>
      </c>
      <c r="C28" s="6" t="s">
        <v>21</v>
      </c>
      <c r="D28" s="307"/>
      <c r="E28" s="139">
        <f t="shared" si="2"/>
        <v>0</v>
      </c>
      <c r="F28" s="139">
        <v>0</v>
      </c>
      <c r="G28" s="139">
        <v>0</v>
      </c>
      <c r="H28" s="139">
        <v>0</v>
      </c>
      <c r="I28" s="139">
        <v>0</v>
      </c>
      <c r="J28" s="146"/>
      <c r="K28" s="139"/>
      <c r="L28" s="147"/>
    </row>
    <row r="29" spans="1:15" s="3" customFormat="1" ht="25.5" hidden="1" x14ac:dyDescent="0.2">
      <c r="A29" s="66">
        <v>19</v>
      </c>
      <c r="B29" s="33" t="s">
        <v>22</v>
      </c>
      <c r="C29" s="92" t="s">
        <v>23</v>
      </c>
      <c r="D29" s="312"/>
      <c r="E29" s="139">
        <f t="shared" si="2"/>
        <v>0</v>
      </c>
      <c r="F29" s="139">
        <v>0</v>
      </c>
      <c r="G29" s="139">
        <v>0</v>
      </c>
      <c r="H29" s="139">
        <v>0</v>
      </c>
      <c r="I29" s="139">
        <v>0</v>
      </c>
      <c r="J29" s="146"/>
      <c r="K29" s="139"/>
      <c r="L29" s="147"/>
    </row>
    <row r="30" spans="1:15" s="3" customFormat="1" hidden="1" x14ac:dyDescent="0.2">
      <c r="A30" s="66">
        <v>20</v>
      </c>
      <c r="B30" s="32" t="s">
        <v>24</v>
      </c>
      <c r="C30" s="6" t="s">
        <v>25</v>
      </c>
      <c r="D30" s="307"/>
      <c r="E30" s="139">
        <f t="shared" si="2"/>
        <v>0</v>
      </c>
      <c r="F30" s="139"/>
      <c r="G30" s="139"/>
      <c r="H30" s="139"/>
      <c r="I30" s="139"/>
      <c r="J30" s="146"/>
      <c r="K30" s="139"/>
      <c r="L30" s="147"/>
    </row>
    <row r="31" spans="1:15" s="3" customFormat="1" x14ac:dyDescent="0.2">
      <c r="A31" s="66">
        <v>21</v>
      </c>
      <c r="B31" s="32" t="s">
        <v>164</v>
      </c>
      <c r="C31" s="6" t="s">
        <v>165</v>
      </c>
      <c r="D31" s="307">
        <v>0</v>
      </c>
      <c r="E31" s="139">
        <f t="shared" si="2"/>
        <v>11</v>
      </c>
      <c r="F31" s="139">
        <v>3</v>
      </c>
      <c r="G31" s="139">
        <v>3</v>
      </c>
      <c r="H31" s="139">
        <v>3</v>
      </c>
      <c r="I31" s="139">
        <v>2</v>
      </c>
      <c r="J31" s="146"/>
      <c r="K31" s="139"/>
      <c r="L31" s="147"/>
    </row>
    <row r="32" spans="1:15" s="3" customFormat="1" hidden="1" x14ac:dyDescent="0.2">
      <c r="A32" s="66">
        <v>22</v>
      </c>
      <c r="B32" s="32" t="s">
        <v>166</v>
      </c>
      <c r="C32" s="6" t="s">
        <v>167</v>
      </c>
      <c r="D32" s="307"/>
      <c r="E32" s="139"/>
      <c r="F32" s="139"/>
      <c r="G32" s="139"/>
      <c r="H32" s="139"/>
      <c r="I32" s="139"/>
      <c r="J32" s="146"/>
      <c r="K32" s="139"/>
      <c r="L32" s="147"/>
    </row>
    <row r="33" spans="1:12" s="3" customFormat="1" ht="25.5" x14ac:dyDescent="0.2">
      <c r="A33" s="66">
        <v>23</v>
      </c>
      <c r="B33" s="23" t="s">
        <v>135</v>
      </c>
      <c r="C33" s="42">
        <v>20</v>
      </c>
      <c r="D33" s="308">
        <f>D34+D57+D58+D63+D77</f>
        <v>0</v>
      </c>
      <c r="E33" s="138">
        <f>E34+E56+E57+E58+E63+E68+E71+E72+E73+E74+E77</f>
        <v>361</v>
      </c>
      <c r="F33" s="138">
        <f>F34+F56+F57+F58+F63+F68+F71+F72+F73+F74+F77</f>
        <v>96</v>
      </c>
      <c r="G33" s="138">
        <f>G34+G56+G57+G58+G63+G68+G71+G72+G73+G74+G77</f>
        <v>53</v>
      </c>
      <c r="H33" s="138">
        <f>H34+H56+H57+H58+H63+H68+H71+H72+H73+H74+H77</f>
        <v>107</v>
      </c>
      <c r="I33" s="138">
        <f>I34+I56+I57+I58+I63+I68+I71+I72+I73+I74+I77</f>
        <v>105</v>
      </c>
      <c r="J33" s="144">
        <v>431</v>
      </c>
      <c r="K33" s="138">
        <v>430</v>
      </c>
      <c r="L33" s="145">
        <v>429</v>
      </c>
    </row>
    <row r="34" spans="1:12" s="3" customFormat="1" x14ac:dyDescent="0.2">
      <c r="A34" s="66">
        <v>24</v>
      </c>
      <c r="B34" s="29" t="s">
        <v>26</v>
      </c>
      <c r="C34" s="8" t="s">
        <v>27</v>
      </c>
      <c r="D34" s="305">
        <f>D35+D39+D42+D43+D46+D49+D52</f>
        <v>0</v>
      </c>
      <c r="E34" s="138">
        <f>E35+E39+E42+E43+E44+E45+E46+E49+E52</f>
        <v>127</v>
      </c>
      <c r="F34" s="138">
        <f>F35+F39+F42+F43+F44+F45+F46+F49+F52</f>
        <v>59</v>
      </c>
      <c r="G34" s="138">
        <f>G35+G39+G42+G43+G44+G45+G46+G49+G52</f>
        <v>-2</v>
      </c>
      <c r="H34" s="138">
        <f>H35+H39+H42+H43+H44+H45+H46+H49+H52</f>
        <v>35</v>
      </c>
      <c r="I34" s="138">
        <f>I35+I39+I42+I43+I44+I45+I46+I49+I52</f>
        <v>35</v>
      </c>
      <c r="J34" s="144"/>
      <c r="K34" s="138"/>
      <c r="L34" s="145"/>
    </row>
    <row r="35" spans="1:12" s="3" customFormat="1" x14ac:dyDescent="0.2">
      <c r="A35" s="66">
        <v>25</v>
      </c>
      <c r="B35" s="30" t="s">
        <v>28</v>
      </c>
      <c r="C35" s="8" t="s">
        <v>29</v>
      </c>
      <c r="D35" s="305">
        <f>D36</f>
        <v>0</v>
      </c>
      <c r="E35" s="139">
        <f>E36+E37+E38</f>
        <v>2</v>
      </c>
      <c r="F35" s="139">
        <f>F36+F37+F38</f>
        <v>2</v>
      </c>
      <c r="G35" s="139">
        <f>G36+G37+G38</f>
        <v>0</v>
      </c>
      <c r="H35" s="139">
        <f>H36+H37+H38</f>
        <v>0</v>
      </c>
      <c r="I35" s="139">
        <f>I36+I37+I38</f>
        <v>0</v>
      </c>
      <c r="J35" s="146"/>
      <c r="K35" s="139"/>
      <c r="L35" s="147"/>
    </row>
    <row r="36" spans="1:12" s="3" customFormat="1" x14ac:dyDescent="0.2">
      <c r="A36" s="66">
        <v>26</v>
      </c>
      <c r="B36" s="32" t="s">
        <v>28</v>
      </c>
      <c r="C36" s="6"/>
      <c r="D36" s="307">
        <v>0</v>
      </c>
      <c r="E36" s="139">
        <f>F36+G36+H36+I36</f>
        <v>2</v>
      </c>
      <c r="F36" s="139">
        <v>2</v>
      </c>
      <c r="G36" s="139">
        <v>0</v>
      </c>
      <c r="H36" s="139">
        <v>0</v>
      </c>
      <c r="I36" s="139">
        <v>0</v>
      </c>
      <c r="J36" s="146"/>
      <c r="K36" s="139"/>
      <c r="L36" s="147"/>
    </row>
    <row r="37" spans="1:12" s="3" customFormat="1" hidden="1" x14ac:dyDescent="0.2">
      <c r="A37" s="66">
        <v>27</v>
      </c>
      <c r="B37" s="32" t="s">
        <v>169</v>
      </c>
      <c r="C37" s="6"/>
      <c r="D37" s="307"/>
      <c r="E37" s="139"/>
      <c r="F37" s="139"/>
      <c r="G37" s="139"/>
      <c r="H37" s="139"/>
      <c r="I37" s="139"/>
      <c r="J37" s="146"/>
      <c r="K37" s="139"/>
      <c r="L37" s="147"/>
    </row>
    <row r="38" spans="1:12" s="3" customFormat="1" hidden="1" x14ac:dyDescent="0.2">
      <c r="A38" s="66">
        <v>28</v>
      </c>
      <c r="B38" s="32" t="s">
        <v>168</v>
      </c>
      <c r="C38" s="6"/>
      <c r="D38" s="307"/>
      <c r="E38" s="139"/>
      <c r="F38" s="139"/>
      <c r="G38" s="139"/>
      <c r="H38" s="139"/>
      <c r="I38" s="139"/>
      <c r="J38" s="146"/>
      <c r="K38" s="139"/>
      <c r="L38" s="147"/>
    </row>
    <row r="39" spans="1:12" s="3" customFormat="1" x14ac:dyDescent="0.2">
      <c r="A39" s="66">
        <v>29</v>
      </c>
      <c r="B39" s="30" t="s">
        <v>30</v>
      </c>
      <c r="C39" s="8" t="s">
        <v>31</v>
      </c>
      <c r="D39" s="305">
        <f>D40</f>
        <v>0</v>
      </c>
      <c r="E39" s="139">
        <f>E40+E41</f>
        <v>3</v>
      </c>
      <c r="F39" s="139">
        <f>F40+F41</f>
        <v>2</v>
      </c>
      <c r="G39" s="139">
        <f>G40+G41</f>
        <v>1</v>
      </c>
      <c r="H39" s="139">
        <f>H40+H41</f>
        <v>0</v>
      </c>
      <c r="I39" s="139">
        <f>I40+I41</f>
        <v>0</v>
      </c>
      <c r="J39" s="146"/>
      <c r="K39" s="139"/>
      <c r="L39" s="147"/>
    </row>
    <row r="40" spans="1:12" s="3" customFormat="1" x14ac:dyDescent="0.2">
      <c r="A40" s="66">
        <v>30</v>
      </c>
      <c r="B40" s="32" t="s">
        <v>184</v>
      </c>
      <c r="C40" s="8"/>
      <c r="D40" s="733">
        <v>0</v>
      </c>
      <c r="E40" s="139">
        <f>F40+G40+H40+I40</f>
        <v>3</v>
      </c>
      <c r="F40" s="139">
        <v>2</v>
      </c>
      <c r="G40" s="139">
        <v>1</v>
      </c>
      <c r="H40" s="139">
        <v>0</v>
      </c>
      <c r="I40" s="139">
        <v>0</v>
      </c>
      <c r="J40" s="146"/>
      <c r="K40" s="139"/>
      <c r="L40" s="147"/>
    </row>
    <row r="41" spans="1:12" s="3" customFormat="1" hidden="1" x14ac:dyDescent="0.2">
      <c r="A41" s="66">
        <v>31</v>
      </c>
      <c r="B41" s="32" t="s">
        <v>170</v>
      </c>
      <c r="C41" s="8"/>
      <c r="D41" s="305"/>
      <c r="E41" s="139"/>
      <c r="F41" s="139"/>
      <c r="G41" s="139"/>
      <c r="H41" s="139"/>
      <c r="I41" s="139"/>
      <c r="J41" s="146"/>
      <c r="K41" s="139"/>
      <c r="L41" s="147"/>
    </row>
    <row r="42" spans="1:12" s="906" customFormat="1" x14ac:dyDescent="0.2">
      <c r="A42" s="907">
        <v>32</v>
      </c>
      <c r="B42" s="899" t="s">
        <v>32</v>
      </c>
      <c r="C42" s="900" t="s">
        <v>33</v>
      </c>
      <c r="D42" s="940">
        <v>0</v>
      </c>
      <c r="E42" s="902">
        <f>F42+G42+H42+I42</f>
        <v>88</v>
      </c>
      <c r="F42" s="902">
        <v>40</v>
      </c>
      <c r="G42" s="902">
        <f>30-42</f>
        <v>-12</v>
      </c>
      <c r="H42" s="902">
        <v>30</v>
      </c>
      <c r="I42" s="902">
        <v>30</v>
      </c>
      <c r="J42" s="903"/>
      <c r="K42" s="902"/>
      <c r="L42" s="908"/>
    </row>
    <row r="43" spans="1:12" s="3" customFormat="1" x14ac:dyDescent="0.2">
      <c r="A43" s="66">
        <v>33</v>
      </c>
      <c r="B43" s="32" t="s">
        <v>34</v>
      </c>
      <c r="C43" s="6" t="s">
        <v>35</v>
      </c>
      <c r="D43" s="307">
        <v>0</v>
      </c>
      <c r="E43" s="139">
        <f>F43+G43+H43+I43</f>
        <v>9</v>
      </c>
      <c r="F43" s="139">
        <v>3</v>
      </c>
      <c r="G43" s="139">
        <v>2</v>
      </c>
      <c r="H43" s="139">
        <v>2</v>
      </c>
      <c r="I43" s="139">
        <v>2</v>
      </c>
      <c r="J43" s="146"/>
      <c r="K43" s="139"/>
      <c r="L43" s="147"/>
    </row>
    <row r="44" spans="1:12" s="3" customFormat="1" hidden="1" x14ac:dyDescent="0.2">
      <c r="A44" s="66">
        <v>34</v>
      </c>
      <c r="B44" s="32" t="s">
        <v>36</v>
      </c>
      <c r="C44" s="6" t="s">
        <v>37</v>
      </c>
      <c r="D44" s="307"/>
      <c r="E44" s="139"/>
      <c r="F44" s="139"/>
      <c r="G44" s="139"/>
      <c r="H44" s="139"/>
      <c r="I44" s="139"/>
      <c r="J44" s="146"/>
      <c r="K44" s="139"/>
      <c r="L44" s="147"/>
    </row>
    <row r="45" spans="1:12" s="3" customFormat="1" hidden="1" x14ac:dyDescent="0.2">
      <c r="A45" s="66">
        <v>35</v>
      </c>
      <c r="B45" s="32" t="s">
        <v>38</v>
      </c>
      <c r="C45" s="6" t="s">
        <v>39</v>
      </c>
      <c r="D45" s="307"/>
      <c r="E45" s="139"/>
      <c r="F45" s="139"/>
      <c r="G45" s="139"/>
      <c r="H45" s="139"/>
      <c r="I45" s="139"/>
      <c r="J45" s="146"/>
      <c r="K45" s="139"/>
      <c r="L45" s="147"/>
    </row>
    <row r="46" spans="1:12" s="3" customFormat="1" x14ac:dyDescent="0.2">
      <c r="A46" s="66">
        <v>36</v>
      </c>
      <c r="B46" s="32" t="s">
        <v>40</v>
      </c>
      <c r="C46" s="6" t="s">
        <v>41</v>
      </c>
      <c r="D46" s="307">
        <f>D47</f>
        <v>0</v>
      </c>
      <c r="E46" s="139">
        <f>E47+E48</f>
        <v>4</v>
      </c>
      <c r="F46" s="139">
        <f>F47+F48</f>
        <v>1</v>
      </c>
      <c r="G46" s="139">
        <f>G47+G48</f>
        <v>1</v>
      </c>
      <c r="H46" s="139">
        <f>H47+H48</f>
        <v>1</v>
      </c>
      <c r="I46" s="139">
        <f>I47+I48</f>
        <v>1</v>
      </c>
      <c r="J46" s="146"/>
      <c r="K46" s="139"/>
      <c r="L46" s="147"/>
    </row>
    <row r="47" spans="1:12" s="3" customFormat="1" x14ac:dyDescent="0.2">
      <c r="A47" s="66">
        <v>37</v>
      </c>
      <c r="B47" s="32" t="s">
        <v>40</v>
      </c>
      <c r="C47" s="6"/>
      <c r="D47" s="307">
        <v>0</v>
      </c>
      <c r="E47" s="139">
        <f>F47+G47+H47+I47</f>
        <v>4</v>
      </c>
      <c r="F47" s="139">
        <v>1</v>
      </c>
      <c r="G47" s="139">
        <v>1</v>
      </c>
      <c r="H47" s="139">
        <v>1</v>
      </c>
      <c r="I47" s="139">
        <v>1</v>
      </c>
      <c r="J47" s="146"/>
      <c r="K47" s="139"/>
      <c r="L47" s="147"/>
    </row>
    <row r="48" spans="1:12" s="3" customFormat="1" hidden="1" x14ac:dyDescent="0.2">
      <c r="A48" s="66">
        <v>38</v>
      </c>
      <c r="B48" s="32" t="s">
        <v>139</v>
      </c>
      <c r="C48" s="6"/>
      <c r="D48" s="307"/>
      <c r="E48" s="139"/>
      <c r="F48" s="139"/>
      <c r="G48" s="139"/>
      <c r="H48" s="139"/>
      <c r="I48" s="139"/>
      <c r="J48" s="146"/>
      <c r="K48" s="139"/>
      <c r="L48" s="147"/>
    </row>
    <row r="49" spans="1:12" s="3" customFormat="1" x14ac:dyDescent="0.2">
      <c r="A49" s="66">
        <v>39</v>
      </c>
      <c r="B49" s="26" t="s">
        <v>42</v>
      </c>
      <c r="C49" s="8" t="s">
        <v>43</v>
      </c>
      <c r="D49" s="305">
        <f>D50</f>
        <v>0</v>
      </c>
      <c r="E49" s="139">
        <f>E50+E51</f>
        <v>4</v>
      </c>
      <c r="F49" s="139">
        <f>F50+F51</f>
        <v>4</v>
      </c>
      <c r="G49" s="139">
        <f>G50+G51</f>
        <v>0</v>
      </c>
      <c r="H49" s="139">
        <f>H50+H51</f>
        <v>0</v>
      </c>
      <c r="I49" s="139">
        <f>I50+I51</f>
        <v>0</v>
      </c>
      <c r="J49" s="146"/>
      <c r="K49" s="139"/>
      <c r="L49" s="147"/>
    </row>
    <row r="50" spans="1:12" s="3" customFormat="1" x14ac:dyDescent="0.2">
      <c r="A50" s="66">
        <v>40</v>
      </c>
      <c r="B50" s="34" t="s">
        <v>42</v>
      </c>
      <c r="C50" s="6"/>
      <c r="D50" s="307">
        <v>0</v>
      </c>
      <c r="E50" s="139">
        <f>F50+G50+H50+I50</f>
        <v>4</v>
      </c>
      <c r="F50" s="139">
        <v>4</v>
      </c>
      <c r="G50" s="139">
        <v>0</v>
      </c>
      <c r="H50" s="139">
        <v>0</v>
      </c>
      <c r="I50" s="139">
        <v>0</v>
      </c>
      <c r="J50" s="146"/>
      <c r="K50" s="139"/>
      <c r="L50" s="147"/>
    </row>
    <row r="51" spans="1:12" s="3" customFormat="1" hidden="1" x14ac:dyDescent="0.2">
      <c r="A51" s="66">
        <v>41</v>
      </c>
      <c r="B51" s="34" t="s">
        <v>160</v>
      </c>
      <c r="C51" s="6"/>
      <c r="D51" s="307"/>
      <c r="E51" s="139"/>
      <c r="F51" s="139"/>
      <c r="G51" s="139"/>
      <c r="H51" s="139"/>
      <c r="I51" s="139"/>
      <c r="J51" s="100"/>
      <c r="K51" s="61"/>
      <c r="L51" s="101"/>
    </row>
    <row r="52" spans="1:12" s="3" customFormat="1" x14ac:dyDescent="0.2">
      <c r="A52" s="66">
        <v>42</v>
      </c>
      <c r="B52" s="30" t="s">
        <v>44</v>
      </c>
      <c r="C52" s="8" t="s">
        <v>45</v>
      </c>
      <c r="D52" s="305">
        <f>D53+D54</f>
        <v>0</v>
      </c>
      <c r="E52" s="139">
        <f>E53+E54+E55</f>
        <v>17</v>
      </c>
      <c r="F52" s="139">
        <f>F53+F54+F55</f>
        <v>7</v>
      </c>
      <c r="G52" s="139">
        <f>G53+G54+G55</f>
        <v>6</v>
      </c>
      <c r="H52" s="139">
        <f>H53+H54+H55</f>
        <v>2</v>
      </c>
      <c r="I52" s="139">
        <f>I53+I54+I55</f>
        <v>2</v>
      </c>
      <c r="J52" s="100"/>
      <c r="K52" s="61"/>
      <c r="L52" s="101"/>
    </row>
    <row r="53" spans="1:12" s="3" customFormat="1" x14ac:dyDescent="0.2">
      <c r="A53" s="66">
        <v>43</v>
      </c>
      <c r="B53" s="32" t="s">
        <v>157</v>
      </c>
      <c r="C53" s="6"/>
      <c r="D53" s="307">
        <v>0</v>
      </c>
      <c r="E53" s="139">
        <f>F53+G53+H53+I53</f>
        <v>12</v>
      </c>
      <c r="F53" s="139">
        <v>4</v>
      </c>
      <c r="G53" s="139">
        <v>4</v>
      </c>
      <c r="H53" s="139">
        <v>2</v>
      </c>
      <c r="I53" s="139">
        <v>2</v>
      </c>
      <c r="J53" s="100"/>
      <c r="K53" s="61"/>
      <c r="L53" s="101"/>
    </row>
    <row r="54" spans="1:12" s="3" customFormat="1" x14ac:dyDescent="0.2">
      <c r="A54" s="66">
        <v>44</v>
      </c>
      <c r="B54" s="32" t="s">
        <v>158</v>
      </c>
      <c r="C54" s="6"/>
      <c r="D54" s="307">
        <v>0</v>
      </c>
      <c r="E54" s="139">
        <f>F54+G54+H54+I54</f>
        <v>5</v>
      </c>
      <c r="F54" s="139">
        <v>3</v>
      </c>
      <c r="G54" s="139">
        <v>2</v>
      </c>
      <c r="H54" s="139">
        <v>0</v>
      </c>
      <c r="I54" s="139">
        <v>0</v>
      </c>
      <c r="J54" s="100"/>
      <c r="K54" s="61"/>
      <c r="L54" s="101"/>
    </row>
    <row r="55" spans="1:12" s="3" customFormat="1" hidden="1" x14ac:dyDescent="0.2">
      <c r="A55" s="66">
        <v>45</v>
      </c>
      <c r="B55" s="32" t="s">
        <v>171</v>
      </c>
      <c r="C55" s="6"/>
      <c r="D55" s="307"/>
      <c r="E55" s="138"/>
      <c r="F55" s="138"/>
      <c r="G55" s="138"/>
      <c r="H55" s="138"/>
      <c r="I55" s="138"/>
      <c r="J55" s="98"/>
      <c r="K55" s="46"/>
      <c r="L55" s="99"/>
    </row>
    <row r="56" spans="1:12" s="3" customFormat="1" hidden="1" x14ac:dyDescent="0.2">
      <c r="A56" s="66">
        <v>46</v>
      </c>
      <c r="B56" s="30" t="s">
        <v>46</v>
      </c>
      <c r="C56" s="4" t="s">
        <v>47</v>
      </c>
      <c r="D56" s="305"/>
      <c r="E56" s="138"/>
      <c r="F56" s="138"/>
      <c r="G56" s="138"/>
      <c r="H56" s="138"/>
      <c r="I56" s="138"/>
      <c r="J56" s="98"/>
      <c r="K56" s="46"/>
      <c r="L56" s="99"/>
    </row>
    <row r="57" spans="1:12" s="3" customFormat="1" x14ac:dyDescent="0.2">
      <c r="A57" s="66">
        <v>47</v>
      </c>
      <c r="B57" s="26" t="s">
        <v>50</v>
      </c>
      <c r="C57" s="8" t="s">
        <v>51</v>
      </c>
      <c r="D57" s="305">
        <v>0</v>
      </c>
      <c r="E57" s="138">
        <f>F57+G57+H57+I57</f>
        <v>61</v>
      </c>
      <c r="F57" s="138">
        <v>16</v>
      </c>
      <c r="G57" s="138">
        <v>16</v>
      </c>
      <c r="H57" s="138">
        <v>15</v>
      </c>
      <c r="I57" s="138">
        <v>14</v>
      </c>
      <c r="J57" s="98"/>
      <c r="K57" s="46"/>
      <c r="L57" s="99"/>
    </row>
    <row r="58" spans="1:12" s="3" customFormat="1" x14ac:dyDescent="0.2">
      <c r="A58" s="66">
        <v>48</v>
      </c>
      <c r="B58" s="30" t="s">
        <v>52</v>
      </c>
      <c r="C58" s="8" t="s">
        <v>53</v>
      </c>
      <c r="D58" s="305">
        <f>D61+D62+D60</f>
        <v>0</v>
      </c>
      <c r="E58" s="138">
        <f>E59+E60+E61</f>
        <v>2</v>
      </c>
      <c r="F58" s="138">
        <f>F59+F60+F61</f>
        <v>2</v>
      </c>
      <c r="G58" s="138">
        <f>G59+G60+G61</f>
        <v>0</v>
      </c>
      <c r="H58" s="138">
        <f>H59+H60+H61</f>
        <v>0</v>
      </c>
      <c r="I58" s="138">
        <f>I59+I60+I61</f>
        <v>0</v>
      </c>
      <c r="J58" s="98"/>
      <c r="K58" s="46"/>
      <c r="L58" s="99"/>
    </row>
    <row r="59" spans="1:12" s="3" customFormat="1" hidden="1" x14ac:dyDescent="0.2">
      <c r="A59" s="66">
        <v>49</v>
      </c>
      <c r="B59" s="32" t="s">
        <v>54</v>
      </c>
      <c r="C59" s="6" t="s">
        <v>55</v>
      </c>
      <c r="D59" s="307"/>
      <c r="E59" s="139">
        <f>F59+G59+H59+I59</f>
        <v>0</v>
      </c>
      <c r="F59" s="139"/>
      <c r="G59" s="139"/>
      <c r="H59" s="139"/>
      <c r="I59" s="139"/>
      <c r="J59" s="100"/>
      <c r="K59" s="61"/>
      <c r="L59" s="101"/>
    </row>
    <row r="60" spans="1:12" s="3" customFormat="1" x14ac:dyDescent="0.2">
      <c r="A60" s="66">
        <v>50</v>
      </c>
      <c r="B60" s="32" t="s">
        <v>56</v>
      </c>
      <c r="C60" s="6" t="s">
        <v>57</v>
      </c>
      <c r="D60" s="307">
        <v>0</v>
      </c>
      <c r="E60" s="139">
        <f>F60+G60+H60+I60</f>
        <v>1</v>
      </c>
      <c r="F60" s="139">
        <v>1</v>
      </c>
      <c r="G60" s="139">
        <v>0</v>
      </c>
      <c r="H60" s="139">
        <v>0</v>
      </c>
      <c r="I60" s="139">
        <v>0</v>
      </c>
      <c r="J60" s="100"/>
      <c r="K60" s="61"/>
      <c r="L60" s="101"/>
    </row>
    <row r="61" spans="1:12" s="3" customFormat="1" x14ac:dyDescent="0.2">
      <c r="A61" s="66">
        <v>51</v>
      </c>
      <c r="B61" s="32" t="s">
        <v>58</v>
      </c>
      <c r="C61" s="6" t="s">
        <v>59</v>
      </c>
      <c r="D61" s="307">
        <v>0</v>
      </c>
      <c r="E61" s="139">
        <f>F61+G61+H61+I61</f>
        <v>1</v>
      </c>
      <c r="F61" s="139">
        <v>1</v>
      </c>
      <c r="G61" s="139">
        <v>0</v>
      </c>
      <c r="H61" s="139">
        <v>0</v>
      </c>
      <c r="I61" s="139">
        <v>0</v>
      </c>
      <c r="J61" s="100"/>
      <c r="K61" s="61"/>
      <c r="L61" s="101"/>
    </row>
    <row r="62" spans="1:12" s="3" customFormat="1" hidden="1" x14ac:dyDescent="0.2">
      <c r="A62" s="66">
        <v>52</v>
      </c>
      <c r="B62" s="32" t="s">
        <v>221</v>
      </c>
      <c r="C62" s="127" t="s">
        <v>59</v>
      </c>
      <c r="D62" s="243" t="s">
        <v>229</v>
      </c>
      <c r="E62" s="139">
        <f>F62+G62+H62+I62</f>
        <v>0</v>
      </c>
      <c r="F62" s="139"/>
      <c r="G62" s="139"/>
      <c r="H62" s="139"/>
      <c r="I62" s="139"/>
      <c r="J62" s="100"/>
      <c r="K62" s="61"/>
      <c r="L62" s="101"/>
    </row>
    <row r="63" spans="1:12" s="3" customFormat="1" x14ac:dyDescent="0.2">
      <c r="A63" s="66">
        <v>53</v>
      </c>
      <c r="B63" s="35" t="s">
        <v>159</v>
      </c>
      <c r="C63" s="8" t="s">
        <v>61</v>
      </c>
      <c r="D63" s="314">
        <f>D66+D67</f>
        <v>0</v>
      </c>
      <c r="E63" s="138">
        <f>E64+E65+E66</f>
        <v>0</v>
      </c>
      <c r="F63" s="138">
        <f>F64+F65+F66</f>
        <v>5</v>
      </c>
      <c r="G63" s="138">
        <f>G64+G65+G66</f>
        <v>-5</v>
      </c>
      <c r="H63" s="138">
        <f>H64+H65+H66</f>
        <v>0</v>
      </c>
      <c r="I63" s="138">
        <f>I64+I65+I66</f>
        <v>0</v>
      </c>
      <c r="J63" s="98"/>
      <c r="K63" s="46"/>
      <c r="L63" s="99"/>
    </row>
    <row r="64" spans="1:12" s="3" customFormat="1" hidden="1" x14ac:dyDescent="0.2">
      <c r="A64" s="66">
        <v>54</v>
      </c>
      <c r="B64" s="32" t="s">
        <v>62</v>
      </c>
      <c r="C64" s="6" t="s">
        <v>63</v>
      </c>
      <c r="D64" s="326"/>
      <c r="E64" s="138"/>
      <c r="F64" s="138"/>
      <c r="G64" s="138"/>
      <c r="H64" s="138"/>
      <c r="I64" s="138"/>
      <c r="J64" s="98"/>
      <c r="K64" s="46"/>
      <c r="L64" s="99"/>
    </row>
    <row r="65" spans="1:12" s="3" customFormat="1" hidden="1" x14ac:dyDescent="0.2">
      <c r="A65" s="66">
        <v>55</v>
      </c>
      <c r="B65" s="32" t="s">
        <v>64</v>
      </c>
      <c r="C65" s="6" t="s">
        <v>65</v>
      </c>
      <c r="D65" s="326"/>
      <c r="E65" s="139"/>
      <c r="F65" s="139"/>
      <c r="G65" s="139"/>
      <c r="H65" s="139"/>
      <c r="I65" s="139"/>
      <c r="J65" s="100"/>
      <c r="K65" s="61"/>
      <c r="L65" s="101"/>
    </row>
    <row r="66" spans="1:12" s="906" customFormat="1" ht="13.5" customHeight="1" x14ac:dyDescent="0.2">
      <c r="A66" s="907">
        <v>56</v>
      </c>
      <c r="B66" s="933" t="s">
        <v>66</v>
      </c>
      <c r="C66" s="934" t="s">
        <v>67</v>
      </c>
      <c r="D66" s="935" t="s">
        <v>229</v>
      </c>
      <c r="E66" s="936">
        <f>F66+G66+H66+I66</f>
        <v>0</v>
      </c>
      <c r="F66" s="936">
        <v>5</v>
      </c>
      <c r="G66" s="936">
        <f>15-20</f>
        <v>-5</v>
      </c>
      <c r="H66" s="936">
        <v>0</v>
      </c>
      <c r="I66" s="936">
        <v>0</v>
      </c>
      <c r="J66" s="937"/>
      <c r="K66" s="938"/>
      <c r="L66" s="939"/>
    </row>
    <row r="67" spans="1:12" s="3" customFormat="1" ht="13.5" hidden="1" customHeight="1" x14ac:dyDescent="0.2">
      <c r="A67" s="66">
        <v>57</v>
      </c>
      <c r="B67" s="320" t="s">
        <v>222</v>
      </c>
      <c r="C67" s="321" t="s">
        <v>67</v>
      </c>
      <c r="D67" s="328" t="s">
        <v>229</v>
      </c>
      <c r="E67" s="154">
        <f>F67+G67+H67+I67</f>
        <v>0</v>
      </c>
      <c r="F67" s="322">
        <v>0</v>
      </c>
      <c r="G67" s="322">
        <v>0</v>
      </c>
      <c r="H67" s="322">
        <v>0</v>
      </c>
      <c r="I67" s="322">
        <v>0</v>
      </c>
      <c r="J67" s="323"/>
      <c r="K67" s="324"/>
      <c r="L67" s="325"/>
    </row>
    <row r="68" spans="1:12" s="3" customFormat="1" ht="13.5" hidden="1" customHeight="1" x14ac:dyDescent="0.2">
      <c r="A68" s="66">
        <v>58</v>
      </c>
      <c r="B68" s="262" t="s">
        <v>68</v>
      </c>
      <c r="C68" s="78" t="s">
        <v>69</v>
      </c>
      <c r="D68" s="329"/>
      <c r="E68" s="180">
        <f>E69+E70</f>
        <v>0</v>
      </c>
      <c r="F68" s="180">
        <f>F69+F70</f>
        <v>0</v>
      </c>
      <c r="G68" s="180">
        <f>G69+G70</f>
        <v>0</v>
      </c>
      <c r="H68" s="180">
        <f>H69+H70</f>
        <v>0</v>
      </c>
      <c r="I68" s="180">
        <f>I69+I70</f>
        <v>0</v>
      </c>
      <c r="J68" s="181"/>
      <c r="K68" s="179"/>
      <c r="L68" s="182"/>
    </row>
    <row r="69" spans="1:12" s="3" customFormat="1" ht="13.5" hidden="1" customHeight="1" x14ac:dyDescent="0.2">
      <c r="A69" s="66">
        <v>59</v>
      </c>
      <c r="B69" s="32" t="s">
        <v>70</v>
      </c>
      <c r="C69" s="6" t="s">
        <v>71</v>
      </c>
      <c r="D69" s="326"/>
      <c r="E69" s="139"/>
      <c r="F69" s="139"/>
      <c r="G69" s="139"/>
      <c r="H69" s="139"/>
      <c r="I69" s="139"/>
      <c r="J69" s="100"/>
      <c r="K69" s="61"/>
      <c r="L69" s="101"/>
    </row>
    <row r="70" spans="1:12" s="3" customFormat="1" ht="13.5" hidden="1" customHeight="1" x14ac:dyDescent="0.2">
      <c r="A70" s="66">
        <v>60</v>
      </c>
      <c r="B70" s="32" t="s">
        <v>72</v>
      </c>
      <c r="C70" s="6" t="s">
        <v>73</v>
      </c>
      <c r="D70" s="326"/>
      <c r="E70" s="139"/>
      <c r="F70" s="139"/>
      <c r="G70" s="139"/>
      <c r="H70" s="139"/>
      <c r="I70" s="139"/>
      <c r="J70" s="100"/>
      <c r="K70" s="61"/>
      <c r="L70" s="101"/>
    </row>
    <row r="71" spans="1:12" s="3" customFormat="1" ht="13.5" hidden="1" customHeight="1" x14ac:dyDescent="0.2">
      <c r="A71" s="66">
        <v>61</v>
      </c>
      <c r="B71" s="265" t="s">
        <v>74</v>
      </c>
      <c r="C71" s="266" t="s">
        <v>75</v>
      </c>
      <c r="D71" s="330" t="s">
        <v>229</v>
      </c>
      <c r="E71" s="193">
        <f>F71+G71+H71+I71</f>
        <v>0</v>
      </c>
      <c r="F71" s="193">
        <v>0</v>
      </c>
      <c r="G71" s="193">
        <f>1-1</f>
        <v>0</v>
      </c>
      <c r="H71" s="193">
        <v>0</v>
      </c>
      <c r="I71" s="193">
        <v>0</v>
      </c>
      <c r="J71" s="268"/>
      <c r="K71" s="269"/>
      <c r="L71" s="270"/>
    </row>
    <row r="72" spans="1:12" s="3" customFormat="1" ht="13.5" hidden="1" customHeight="1" x14ac:dyDescent="0.2">
      <c r="A72" s="66">
        <v>62</v>
      </c>
      <c r="B72" s="79" t="s">
        <v>76</v>
      </c>
      <c r="C72" s="78" t="s">
        <v>77</v>
      </c>
      <c r="D72" s="329"/>
      <c r="E72" s="180"/>
      <c r="F72" s="180"/>
      <c r="G72" s="180"/>
      <c r="H72" s="180"/>
      <c r="I72" s="180"/>
      <c r="J72" s="181"/>
      <c r="K72" s="179"/>
      <c r="L72" s="182"/>
    </row>
    <row r="73" spans="1:12" s="3" customFormat="1" ht="13.5" hidden="1" customHeight="1" x14ac:dyDescent="0.2">
      <c r="A73" s="66">
        <v>63</v>
      </c>
      <c r="B73" s="30" t="s">
        <v>78</v>
      </c>
      <c r="C73" s="8" t="s">
        <v>79</v>
      </c>
      <c r="D73" s="331"/>
      <c r="E73" s="138"/>
      <c r="F73" s="138"/>
      <c r="G73" s="138"/>
      <c r="H73" s="138"/>
      <c r="I73" s="138"/>
      <c r="J73" s="98"/>
      <c r="K73" s="46"/>
      <c r="L73" s="99"/>
    </row>
    <row r="74" spans="1:12" s="3" customFormat="1" ht="13.5" hidden="1" customHeight="1" x14ac:dyDescent="0.2">
      <c r="A74" s="66">
        <v>64</v>
      </c>
      <c r="B74" s="30" t="s">
        <v>133</v>
      </c>
      <c r="C74" s="8" t="s">
        <v>80</v>
      </c>
      <c r="D74" s="331"/>
      <c r="E74" s="138"/>
      <c r="F74" s="138"/>
      <c r="G74" s="138"/>
      <c r="H74" s="138"/>
      <c r="I74" s="138"/>
      <c r="J74" s="98"/>
      <c r="K74" s="46"/>
      <c r="L74" s="99"/>
    </row>
    <row r="75" spans="1:12" s="3" customFormat="1" ht="13.5" customHeight="1" x14ac:dyDescent="0.2">
      <c r="A75" s="66">
        <v>65</v>
      </c>
      <c r="B75" s="30" t="s">
        <v>264</v>
      </c>
      <c r="C75" s="480" t="s">
        <v>82</v>
      </c>
      <c r="D75" s="314">
        <f t="shared" ref="D75:I75" si="3">D76+D77</f>
        <v>0</v>
      </c>
      <c r="E75" s="314">
        <f>E76+E77</f>
        <v>171</v>
      </c>
      <c r="F75" s="314">
        <f t="shared" si="3"/>
        <v>14</v>
      </c>
      <c r="G75" s="314">
        <f t="shared" si="3"/>
        <v>44</v>
      </c>
      <c r="H75" s="314">
        <f t="shared" si="3"/>
        <v>57</v>
      </c>
      <c r="I75" s="314">
        <f t="shared" si="3"/>
        <v>56</v>
      </c>
      <c r="J75" s="98"/>
      <c r="K75" s="46"/>
      <c r="L75" s="99"/>
    </row>
    <row r="76" spans="1:12" s="3" customFormat="1" ht="13.5" hidden="1" customHeight="1" x14ac:dyDescent="0.2">
      <c r="A76" s="66">
        <v>66</v>
      </c>
      <c r="B76" s="32" t="s">
        <v>265</v>
      </c>
      <c r="C76" s="127" t="s">
        <v>266</v>
      </c>
      <c r="D76" s="314"/>
      <c r="E76" s="138">
        <f>F76+G76+H76+I76</f>
        <v>0</v>
      </c>
      <c r="F76" s="138"/>
      <c r="G76" s="138"/>
      <c r="H76" s="138"/>
      <c r="I76" s="138"/>
      <c r="J76" s="98"/>
      <c r="K76" s="46"/>
      <c r="L76" s="99"/>
    </row>
    <row r="77" spans="1:12" s="3" customFormat="1" ht="13.5" customHeight="1" x14ac:dyDescent="0.2">
      <c r="A77" s="66">
        <v>67</v>
      </c>
      <c r="B77" s="32" t="s">
        <v>190</v>
      </c>
      <c r="C77" s="8" t="s">
        <v>83</v>
      </c>
      <c r="D77" s="314">
        <f>D78+D79+D80+D81+D84</f>
        <v>0</v>
      </c>
      <c r="E77" s="139">
        <f>E78+E79+E80+E81+E82+E83+E84</f>
        <v>171</v>
      </c>
      <c r="F77" s="139">
        <f>F78+F79+F80+F81+F82+F83+F84</f>
        <v>14</v>
      </c>
      <c r="G77" s="139">
        <f>G78+G79+G80+G81+G82+G83+G84</f>
        <v>44</v>
      </c>
      <c r="H77" s="139">
        <f>H78+H79+H80+H81+H82+H83+H84</f>
        <v>57</v>
      </c>
      <c r="I77" s="139">
        <f>I78+I79+I80+I81+I82+I83+I84</f>
        <v>56</v>
      </c>
      <c r="J77" s="100"/>
      <c r="K77" s="61"/>
      <c r="L77" s="101"/>
    </row>
    <row r="78" spans="1:12" s="3" customFormat="1" ht="13.5" hidden="1" customHeight="1" x14ac:dyDescent="0.2">
      <c r="A78" s="66">
        <v>68</v>
      </c>
      <c r="B78" s="32" t="s">
        <v>140</v>
      </c>
      <c r="C78" s="6"/>
      <c r="D78" s="326" t="s">
        <v>229</v>
      </c>
      <c r="E78" s="139"/>
      <c r="F78" s="139"/>
      <c r="G78" s="139"/>
      <c r="H78" s="139"/>
      <c r="I78" s="139"/>
      <c r="J78" s="100"/>
      <c r="K78" s="61"/>
      <c r="L78" s="101"/>
    </row>
    <row r="79" spans="1:12" s="3" customFormat="1" ht="13.5" customHeight="1" x14ac:dyDescent="0.2">
      <c r="A79" s="66">
        <v>69</v>
      </c>
      <c r="B79" s="32" t="s">
        <v>186</v>
      </c>
      <c r="C79" s="6"/>
      <c r="D79" s="326" t="s">
        <v>229</v>
      </c>
      <c r="E79" s="139">
        <f t="shared" ref="E79:E84" si="4">F79+G79+H79+I79</f>
        <v>11</v>
      </c>
      <c r="F79" s="139">
        <v>2</v>
      </c>
      <c r="G79" s="139">
        <v>3</v>
      </c>
      <c r="H79" s="139">
        <v>3</v>
      </c>
      <c r="I79" s="139">
        <v>3</v>
      </c>
      <c r="J79" s="100"/>
      <c r="K79" s="61"/>
      <c r="L79" s="101"/>
    </row>
    <row r="80" spans="1:12" s="3" customFormat="1" ht="13.5" hidden="1" customHeight="1" x14ac:dyDescent="0.2">
      <c r="A80" s="66">
        <v>70</v>
      </c>
      <c r="B80" s="32" t="s">
        <v>156</v>
      </c>
      <c r="C80" s="6"/>
      <c r="D80" s="326" t="s">
        <v>229</v>
      </c>
      <c r="E80" s="139">
        <f t="shared" si="4"/>
        <v>0</v>
      </c>
      <c r="F80" s="139">
        <v>0</v>
      </c>
      <c r="G80" s="139">
        <v>0</v>
      </c>
      <c r="H80" s="139">
        <v>0</v>
      </c>
      <c r="I80" s="139">
        <v>0</v>
      </c>
      <c r="J80" s="100"/>
      <c r="K80" s="61"/>
      <c r="L80" s="101"/>
    </row>
    <row r="81" spans="1:12" s="3" customFormat="1" ht="13.5" customHeight="1" x14ac:dyDescent="0.2">
      <c r="A81" s="66">
        <v>71</v>
      </c>
      <c r="B81" s="131" t="s">
        <v>308</v>
      </c>
      <c r="C81" s="132"/>
      <c r="D81" s="327" t="s">
        <v>229</v>
      </c>
      <c r="E81" s="154">
        <f t="shared" si="4"/>
        <v>24</v>
      </c>
      <c r="F81" s="154">
        <v>6</v>
      </c>
      <c r="G81" s="154">
        <v>6</v>
      </c>
      <c r="H81" s="154">
        <v>6</v>
      </c>
      <c r="I81" s="154">
        <v>6</v>
      </c>
      <c r="J81" s="121"/>
      <c r="K81" s="122"/>
      <c r="L81" s="123"/>
    </row>
    <row r="82" spans="1:12" s="3" customFormat="1" ht="13.5" customHeight="1" x14ac:dyDescent="0.2">
      <c r="A82" s="66">
        <v>72</v>
      </c>
      <c r="B82" s="320" t="s">
        <v>323</v>
      </c>
      <c r="C82" s="613"/>
      <c r="D82" s="682" t="s">
        <v>229</v>
      </c>
      <c r="E82" s="154">
        <f t="shared" si="4"/>
        <v>110</v>
      </c>
      <c r="F82" s="322">
        <v>0</v>
      </c>
      <c r="G82" s="322">
        <v>28</v>
      </c>
      <c r="H82" s="322">
        <v>41</v>
      </c>
      <c r="I82" s="322">
        <v>41</v>
      </c>
      <c r="J82" s="323"/>
      <c r="K82" s="324"/>
      <c r="L82" s="325"/>
    </row>
    <row r="83" spans="1:12" s="3" customFormat="1" ht="13.5" hidden="1" customHeight="1" x14ac:dyDescent="0.2">
      <c r="A83" s="66">
        <v>73</v>
      </c>
      <c r="B83" s="283" t="s">
        <v>236</v>
      </c>
      <c r="C83" s="6"/>
      <c r="D83" s="243" t="s">
        <v>229</v>
      </c>
      <c r="E83" s="232">
        <f t="shared" si="4"/>
        <v>0</v>
      </c>
      <c r="F83" s="205">
        <v>0</v>
      </c>
      <c r="G83" s="139">
        <v>0</v>
      </c>
      <c r="H83" s="139">
        <v>0</v>
      </c>
      <c r="I83" s="139">
        <v>0</v>
      </c>
      <c r="J83" s="100"/>
      <c r="K83" s="61"/>
      <c r="L83" s="101"/>
    </row>
    <row r="84" spans="1:12" s="3" customFormat="1" ht="13.5" customHeight="1" x14ac:dyDescent="0.2">
      <c r="A84" s="66">
        <v>74</v>
      </c>
      <c r="B84" s="283" t="s">
        <v>312</v>
      </c>
      <c r="C84" s="714"/>
      <c r="D84" s="466" t="s">
        <v>229</v>
      </c>
      <c r="E84" s="232">
        <f t="shared" si="4"/>
        <v>26</v>
      </c>
      <c r="F84" s="677">
        <v>6</v>
      </c>
      <c r="G84" s="363">
        <v>7</v>
      </c>
      <c r="H84" s="363">
        <v>7</v>
      </c>
      <c r="I84" s="363">
        <v>6</v>
      </c>
      <c r="J84" s="189"/>
      <c r="K84" s="188"/>
      <c r="L84" s="204"/>
    </row>
    <row r="85" spans="1:12" s="3" customFormat="1" ht="13.15" hidden="1" customHeight="1" x14ac:dyDescent="0.2">
      <c r="A85" s="66">
        <v>75</v>
      </c>
      <c r="B85" s="283" t="s">
        <v>240</v>
      </c>
      <c r="C85" s="63"/>
      <c r="D85" s="254"/>
      <c r="E85" s="363"/>
      <c r="F85" s="363"/>
      <c r="G85" s="363"/>
      <c r="H85" s="363"/>
      <c r="I85" s="363"/>
      <c r="J85" s="189"/>
      <c r="K85" s="188"/>
      <c r="L85" s="204"/>
    </row>
    <row r="86" spans="1:12" s="3" customFormat="1" ht="13.15" hidden="1" customHeight="1" x14ac:dyDescent="0.2">
      <c r="A86" s="66">
        <v>76</v>
      </c>
      <c r="B86" s="283" t="s">
        <v>281</v>
      </c>
      <c r="C86" s="63"/>
      <c r="D86" s="254"/>
      <c r="E86" s="363"/>
      <c r="F86" s="363"/>
      <c r="G86" s="363"/>
      <c r="H86" s="363"/>
      <c r="I86" s="363"/>
      <c r="J86" s="189"/>
      <c r="K86" s="188"/>
      <c r="L86" s="204"/>
    </row>
    <row r="87" spans="1:12" s="3" customFormat="1" ht="25.9" hidden="1" customHeight="1" x14ac:dyDescent="0.2">
      <c r="A87" s="66">
        <v>77</v>
      </c>
      <c r="B87" s="85" t="s">
        <v>84</v>
      </c>
      <c r="C87" s="78" t="s">
        <v>85</v>
      </c>
      <c r="D87" s="247"/>
      <c r="E87" s="180"/>
      <c r="F87" s="180"/>
      <c r="G87" s="180"/>
      <c r="H87" s="180"/>
      <c r="I87" s="180"/>
      <c r="J87" s="181"/>
      <c r="K87" s="179"/>
      <c r="L87" s="182"/>
    </row>
    <row r="88" spans="1:12" s="3" customFormat="1" ht="39" hidden="1" customHeight="1" x14ac:dyDescent="0.2">
      <c r="A88" s="66">
        <v>78</v>
      </c>
      <c r="B88" s="24" t="s">
        <v>136</v>
      </c>
      <c r="C88" s="86" t="s">
        <v>86</v>
      </c>
      <c r="D88" s="248"/>
      <c r="E88" s="138"/>
      <c r="F88" s="138"/>
      <c r="G88" s="138"/>
      <c r="H88" s="138"/>
      <c r="I88" s="138"/>
      <c r="J88" s="98"/>
      <c r="K88" s="46"/>
      <c r="L88" s="99"/>
    </row>
    <row r="89" spans="1:12" s="3" customFormat="1" ht="13.5" hidden="1" customHeight="1" x14ac:dyDescent="0.2">
      <c r="A89" s="66">
        <v>79</v>
      </c>
      <c r="B89" s="77" t="s">
        <v>87</v>
      </c>
      <c r="C89" s="68" t="s">
        <v>88</v>
      </c>
      <c r="D89" s="249"/>
      <c r="E89" s="140"/>
      <c r="F89" s="140"/>
      <c r="G89" s="140"/>
      <c r="H89" s="140"/>
      <c r="I89" s="140"/>
      <c r="J89" s="102"/>
      <c r="K89" s="87"/>
      <c r="L89" s="103"/>
    </row>
    <row r="90" spans="1:12" s="3" customFormat="1" ht="13.15" hidden="1" customHeight="1" x14ac:dyDescent="0.2">
      <c r="A90" s="66">
        <v>80</v>
      </c>
      <c r="B90" s="79" t="s">
        <v>89</v>
      </c>
      <c r="C90" s="78" t="s">
        <v>90</v>
      </c>
      <c r="D90" s="247"/>
      <c r="E90" s="141"/>
      <c r="F90" s="141"/>
      <c r="G90" s="141"/>
      <c r="H90" s="141"/>
      <c r="I90" s="141"/>
      <c r="J90" s="104"/>
      <c r="K90" s="90"/>
      <c r="L90" s="105"/>
    </row>
    <row r="91" spans="1:12" s="3" customFormat="1" ht="13.5" customHeight="1" x14ac:dyDescent="0.2">
      <c r="A91" s="66">
        <v>81</v>
      </c>
      <c r="B91" s="30" t="s">
        <v>91</v>
      </c>
      <c r="C91" s="8" t="s">
        <v>92</v>
      </c>
      <c r="D91" s="314" t="str">
        <f t="shared" ref="D91:I91" si="5">D92</f>
        <v>0</v>
      </c>
      <c r="E91" s="138">
        <f t="shared" si="5"/>
        <v>7</v>
      </c>
      <c r="F91" s="138">
        <f t="shared" si="5"/>
        <v>1</v>
      </c>
      <c r="G91" s="138">
        <f t="shared" si="5"/>
        <v>2</v>
      </c>
      <c r="H91" s="138">
        <f t="shared" si="5"/>
        <v>2</v>
      </c>
      <c r="I91" s="138">
        <f t="shared" si="5"/>
        <v>2</v>
      </c>
      <c r="J91" s="144">
        <v>7</v>
      </c>
      <c r="K91" s="138">
        <v>7</v>
      </c>
      <c r="L91" s="145">
        <v>7</v>
      </c>
    </row>
    <row r="92" spans="1:12" s="3" customFormat="1" ht="13.5" customHeight="1" x14ac:dyDescent="0.2">
      <c r="A92" s="66">
        <v>82</v>
      </c>
      <c r="B92" s="37" t="s">
        <v>93</v>
      </c>
      <c r="C92" s="8" t="s">
        <v>94</v>
      </c>
      <c r="D92" s="314" t="str">
        <f>D93</f>
        <v>0</v>
      </c>
      <c r="E92" s="138">
        <f>E93+E105</f>
        <v>7</v>
      </c>
      <c r="F92" s="138">
        <f>F93+F105</f>
        <v>1</v>
      </c>
      <c r="G92" s="138">
        <f>G93+G105</f>
        <v>2</v>
      </c>
      <c r="H92" s="138">
        <f>H93+H105</f>
        <v>2</v>
      </c>
      <c r="I92" s="138">
        <f>I93+I105</f>
        <v>2</v>
      </c>
      <c r="J92" s="98"/>
      <c r="K92" s="46"/>
      <c r="L92" s="99"/>
    </row>
    <row r="93" spans="1:12" s="3" customFormat="1" ht="13.5" customHeight="1" x14ac:dyDescent="0.2">
      <c r="A93" s="66">
        <v>83</v>
      </c>
      <c r="B93" s="37" t="s">
        <v>95</v>
      </c>
      <c r="C93" s="8" t="s">
        <v>96</v>
      </c>
      <c r="D93" s="314" t="str">
        <f>D101</f>
        <v>0</v>
      </c>
      <c r="E93" s="138">
        <f>E94+E95+E96+E97+E99+E100+E101</f>
        <v>7</v>
      </c>
      <c r="F93" s="138">
        <f>F94+F95+F96+F97+F99+F100+F101</f>
        <v>1</v>
      </c>
      <c r="G93" s="138">
        <f>G94+G95+G96+G97+G99+G100+G101</f>
        <v>2</v>
      </c>
      <c r="H93" s="138">
        <f>H94+H95+H96+H97+H99+H100+H101</f>
        <v>2</v>
      </c>
      <c r="I93" s="138">
        <f>I94+I95+I96+I97+I99+I100+I101</f>
        <v>2</v>
      </c>
      <c r="J93" s="98"/>
      <c r="K93" s="46"/>
      <c r="L93" s="99"/>
    </row>
    <row r="94" spans="1:12" s="3" customFormat="1" ht="13.5" hidden="1" customHeight="1" x14ac:dyDescent="0.2">
      <c r="A94" s="66">
        <v>84</v>
      </c>
      <c r="B94" s="38" t="s">
        <v>97</v>
      </c>
      <c r="C94" s="6"/>
      <c r="D94" s="326"/>
      <c r="E94" s="138"/>
      <c r="F94" s="138"/>
      <c r="G94" s="138"/>
      <c r="H94" s="138"/>
      <c r="I94" s="138"/>
      <c r="J94" s="106"/>
      <c r="K94" s="46"/>
      <c r="L94" s="99"/>
    </row>
    <row r="95" spans="1:12" s="3" customFormat="1" ht="13.5" hidden="1" customHeight="1" thickBot="1" x14ac:dyDescent="0.25">
      <c r="A95" s="66">
        <v>85</v>
      </c>
      <c r="B95" s="38" t="s">
        <v>102</v>
      </c>
      <c r="C95" s="6"/>
      <c r="D95" s="326"/>
      <c r="E95" s="138"/>
      <c r="F95" s="138"/>
      <c r="G95" s="138"/>
      <c r="H95" s="138"/>
      <c r="I95" s="138"/>
      <c r="J95" s="106"/>
      <c r="K95" s="46"/>
      <c r="L95" s="99"/>
    </row>
    <row r="96" spans="1:12" s="3" customFormat="1" ht="13.5" hidden="1" customHeight="1" thickBot="1" x14ac:dyDescent="0.25">
      <c r="A96" s="66">
        <v>86</v>
      </c>
      <c r="B96" s="38" t="s">
        <v>98</v>
      </c>
      <c r="C96" s="6"/>
      <c r="D96" s="326"/>
      <c r="E96" s="138"/>
      <c r="F96" s="138"/>
      <c r="G96" s="138"/>
      <c r="H96" s="138"/>
      <c r="I96" s="138"/>
      <c r="J96" s="106"/>
      <c r="K96" s="46"/>
      <c r="L96" s="99"/>
    </row>
    <row r="97" spans="1:12" s="3" customFormat="1" ht="13.5" hidden="1" customHeight="1" thickBot="1" x14ac:dyDescent="0.25">
      <c r="A97" s="66">
        <v>87</v>
      </c>
      <c r="B97" s="93" t="s">
        <v>100</v>
      </c>
      <c r="C97" s="6"/>
      <c r="D97" s="326"/>
      <c r="E97" s="138"/>
      <c r="F97" s="138"/>
      <c r="G97" s="138"/>
      <c r="H97" s="138"/>
      <c r="I97" s="138"/>
      <c r="J97" s="106"/>
      <c r="K97" s="46"/>
      <c r="L97" s="99"/>
    </row>
    <row r="98" spans="1:12" s="3" customFormat="1" ht="13.5" hidden="1" customHeight="1" thickBot="1" x14ac:dyDescent="0.25">
      <c r="A98" s="66">
        <v>88</v>
      </c>
      <c r="B98" s="197" t="s">
        <v>200</v>
      </c>
      <c r="C98" s="6"/>
      <c r="D98" s="326"/>
      <c r="E98" s="138"/>
      <c r="F98" s="138"/>
      <c r="G98" s="138"/>
      <c r="H98" s="138"/>
      <c r="I98" s="138"/>
      <c r="J98" s="106"/>
      <c r="K98" s="46"/>
      <c r="L98" s="99"/>
    </row>
    <row r="99" spans="1:12" s="3" customFormat="1" ht="13.5" hidden="1" customHeight="1" thickBot="1" x14ac:dyDescent="0.25">
      <c r="A99" s="66">
        <v>89</v>
      </c>
      <c r="B99" s="94" t="s">
        <v>99</v>
      </c>
      <c r="C99" s="6"/>
      <c r="D99" s="326"/>
      <c r="E99" s="138"/>
      <c r="F99" s="138"/>
      <c r="G99" s="138"/>
      <c r="H99" s="138"/>
      <c r="I99" s="138"/>
      <c r="J99" s="106"/>
      <c r="K99" s="46"/>
      <c r="L99" s="99"/>
    </row>
    <row r="100" spans="1:12" s="3" customFormat="1" ht="13.5" hidden="1" customHeight="1" thickBot="1" x14ac:dyDescent="0.25">
      <c r="A100" s="66">
        <v>90</v>
      </c>
      <c r="B100" s="95" t="s">
        <v>237</v>
      </c>
      <c r="C100" s="6"/>
      <c r="D100" s="326"/>
      <c r="E100" s="138"/>
      <c r="F100" s="138"/>
      <c r="G100" s="138"/>
      <c r="H100" s="138"/>
      <c r="I100" s="138"/>
      <c r="J100" s="106"/>
      <c r="K100" s="46"/>
      <c r="L100" s="99"/>
    </row>
    <row r="101" spans="1:12" s="3" customFormat="1" ht="13.5" customHeight="1" thickBot="1" x14ac:dyDescent="0.25">
      <c r="A101" s="66">
        <v>91</v>
      </c>
      <c r="B101" s="192" t="s">
        <v>238</v>
      </c>
      <c r="C101" s="68"/>
      <c r="D101" s="332" t="s">
        <v>229</v>
      </c>
      <c r="E101" s="193">
        <f>F101+G101+H101+I101</f>
        <v>7</v>
      </c>
      <c r="F101" s="193">
        <v>1</v>
      </c>
      <c r="G101" s="193">
        <v>2</v>
      </c>
      <c r="H101" s="193">
        <v>2</v>
      </c>
      <c r="I101" s="193">
        <v>2</v>
      </c>
      <c r="J101" s="268"/>
      <c r="K101" s="269"/>
      <c r="L101" s="270"/>
    </row>
    <row r="102" spans="1:12" s="3" customFormat="1" ht="13.5" hidden="1" customHeight="1" x14ac:dyDescent="0.2">
      <c r="A102" s="66">
        <v>92</v>
      </c>
      <c r="B102" s="3" t="s">
        <v>269</v>
      </c>
      <c r="C102" s="198"/>
      <c r="D102" s="496"/>
      <c r="E102" s="199"/>
      <c r="F102" s="199"/>
      <c r="G102" s="199"/>
      <c r="H102" s="199"/>
      <c r="I102" s="199"/>
      <c r="J102" s="497"/>
      <c r="K102" s="498"/>
      <c r="L102" s="499"/>
    </row>
    <row r="103" spans="1:12" s="3" customFormat="1" ht="13.5" hidden="1" customHeight="1" x14ac:dyDescent="0.2">
      <c r="A103" s="66">
        <v>93</v>
      </c>
      <c r="B103" s="95" t="s">
        <v>267</v>
      </c>
      <c r="C103" s="198"/>
      <c r="D103" s="496"/>
      <c r="E103" s="199"/>
      <c r="F103" s="199"/>
      <c r="G103" s="199"/>
      <c r="H103" s="199"/>
      <c r="I103" s="199"/>
      <c r="J103" s="497"/>
      <c r="K103" s="498"/>
      <c r="L103" s="499"/>
    </row>
    <row r="104" spans="1:12" s="3" customFormat="1" ht="13.5" hidden="1" customHeight="1" x14ac:dyDescent="0.2">
      <c r="A104" s="66">
        <v>94</v>
      </c>
      <c r="B104" s="95" t="s">
        <v>268</v>
      </c>
      <c r="C104" s="198"/>
      <c r="D104" s="496"/>
      <c r="E104" s="199"/>
      <c r="F104" s="199"/>
      <c r="G104" s="199"/>
      <c r="H104" s="199"/>
      <c r="I104" s="199"/>
      <c r="J104" s="497"/>
      <c r="K104" s="498"/>
      <c r="L104" s="499"/>
    </row>
    <row r="105" spans="1:12" s="3" customFormat="1" ht="13.5" hidden="1" customHeight="1" x14ac:dyDescent="0.2">
      <c r="A105" s="66">
        <v>95</v>
      </c>
      <c r="B105" s="467" t="s">
        <v>103</v>
      </c>
      <c r="C105" s="78" t="s">
        <v>104</v>
      </c>
      <c r="D105" s="247"/>
      <c r="E105" s="180">
        <f>E106+E107+E108</f>
        <v>0</v>
      </c>
      <c r="F105" s="180">
        <f>F106+F107+F108</f>
        <v>0</v>
      </c>
      <c r="G105" s="180">
        <f>G106+G107+G108</f>
        <v>0</v>
      </c>
      <c r="H105" s="180">
        <f>H106+H107+H108</f>
        <v>0</v>
      </c>
      <c r="I105" s="180">
        <f>I106+I107+I108</f>
        <v>0</v>
      </c>
      <c r="J105" s="181"/>
      <c r="K105" s="179"/>
      <c r="L105" s="182"/>
    </row>
    <row r="106" spans="1:12" s="3" customFormat="1" ht="13.5" hidden="1" customHeight="1" x14ac:dyDescent="0.2">
      <c r="A106" s="66">
        <v>96</v>
      </c>
      <c r="B106" s="97" t="s">
        <v>105</v>
      </c>
      <c r="C106" s="6"/>
      <c r="D106" s="242"/>
      <c r="E106" s="138"/>
      <c r="F106" s="138"/>
      <c r="G106" s="138"/>
      <c r="H106" s="138"/>
      <c r="I106" s="138"/>
      <c r="J106" s="106"/>
      <c r="K106" s="46"/>
      <c r="L106" s="99"/>
    </row>
    <row r="107" spans="1:12" s="3" customFormat="1" ht="13.5" hidden="1" customHeight="1" x14ac:dyDescent="0.2">
      <c r="A107" s="66">
        <v>97</v>
      </c>
      <c r="B107" s="62" t="s">
        <v>106</v>
      </c>
      <c r="C107" s="6"/>
      <c r="D107" s="242"/>
      <c r="E107" s="138"/>
      <c r="F107" s="138"/>
      <c r="G107" s="138"/>
      <c r="H107" s="138"/>
      <c r="I107" s="138"/>
      <c r="J107" s="106"/>
      <c r="K107" s="46"/>
      <c r="L107" s="99"/>
    </row>
    <row r="108" spans="1:12" s="3" customFormat="1" ht="13.5" hidden="1" customHeight="1" x14ac:dyDescent="0.2">
      <c r="A108" s="66">
        <v>98</v>
      </c>
      <c r="B108" s="38" t="s">
        <v>141</v>
      </c>
      <c r="C108" s="6"/>
      <c r="D108" s="242"/>
      <c r="E108" s="138"/>
      <c r="F108" s="138"/>
      <c r="G108" s="138"/>
      <c r="H108" s="138"/>
      <c r="I108" s="138"/>
      <c r="J108" s="106"/>
      <c r="K108" s="46"/>
      <c r="L108" s="99"/>
    </row>
    <row r="109" spans="1:12" s="3" customFormat="1" ht="13.5" hidden="1" customHeight="1" x14ac:dyDescent="0.2">
      <c r="A109" s="66">
        <v>99</v>
      </c>
      <c r="B109" s="38" t="s">
        <v>197</v>
      </c>
      <c r="C109" s="6"/>
      <c r="D109" s="242"/>
      <c r="E109" s="138"/>
      <c r="F109" s="138"/>
      <c r="G109" s="138"/>
      <c r="H109" s="138"/>
      <c r="I109" s="138"/>
      <c r="J109" s="98"/>
      <c r="K109" s="46"/>
      <c r="L109" s="99"/>
    </row>
    <row r="110" spans="1:12" s="3" customFormat="1" ht="13.5" hidden="1" customHeight="1" x14ac:dyDescent="0.2">
      <c r="A110" s="66">
        <v>100</v>
      </c>
      <c r="B110" s="25" t="s">
        <v>107</v>
      </c>
      <c r="C110" s="86" t="s">
        <v>108</v>
      </c>
      <c r="D110" s="248"/>
      <c r="E110" s="138">
        <f>E115</f>
        <v>0</v>
      </c>
      <c r="F110" s="138">
        <f>F115</f>
        <v>0</v>
      </c>
      <c r="G110" s="138">
        <f>G115</f>
        <v>0</v>
      </c>
      <c r="H110" s="138">
        <f>H115</f>
        <v>0</v>
      </c>
      <c r="I110" s="138">
        <f>I115</f>
        <v>0</v>
      </c>
      <c r="J110" s="98"/>
      <c r="K110" s="46"/>
      <c r="L110" s="99"/>
    </row>
    <row r="111" spans="1:12" s="3" customFormat="1" ht="13.5" hidden="1" customHeight="1" x14ac:dyDescent="0.2">
      <c r="A111" s="66">
        <v>101</v>
      </c>
      <c r="B111" s="3" t="s">
        <v>264</v>
      </c>
      <c r="C111" s="8" t="s">
        <v>110</v>
      </c>
      <c r="D111" s="244"/>
      <c r="E111" s="138"/>
      <c r="F111" s="138"/>
      <c r="G111" s="138"/>
      <c r="H111" s="138"/>
      <c r="I111" s="138"/>
      <c r="J111" s="106"/>
      <c r="K111" s="46"/>
      <c r="L111" s="99"/>
    </row>
    <row r="112" spans="1:12" s="3" customFormat="1" ht="13.5" hidden="1" customHeight="1" x14ac:dyDescent="0.2">
      <c r="A112" s="66">
        <v>102</v>
      </c>
      <c r="B112" s="26" t="s">
        <v>270</v>
      </c>
      <c r="C112" s="8"/>
      <c r="D112" s="244"/>
      <c r="E112" s="138"/>
      <c r="F112" s="138"/>
      <c r="G112" s="138"/>
      <c r="H112" s="138"/>
      <c r="I112" s="138"/>
      <c r="J112" s="106"/>
      <c r="K112" s="46"/>
      <c r="L112" s="99"/>
    </row>
    <row r="113" spans="1:12" s="3" customFormat="1" ht="13.5" hidden="1" customHeight="1" x14ac:dyDescent="0.2">
      <c r="A113" s="66">
        <v>103</v>
      </c>
      <c r="B113" s="26" t="s">
        <v>271</v>
      </c>
      <c r="C113" s="8"/>
      <c r="D113" s="244"/>
      <c r="E113" s="138"/>
      <c r="F113" s="138"/>
      <c r="G113" s="138"/>
      <c r="H113" s="138"/>
      <c r="I113" s="138"/>
      <c r="J113" s="106"/>
      <c r="K113" s="46"/>
      <c r="L113" s="99"/>
    </row>
    <row r="114" spans="1:12" s="3" customFormat="1" ht="13.5" hidden="1" customHeight="1" x14ac:dyDescent="0.2">
      <c r="A114" s="66">
        <v>104</v>
      </c>
      <c r="B114" s="26" t="s">
        <v>172</v>
      </c>
      <c r="C114" s="8" t="s">
        <v>173</v>
      </c>
      <c r="D114" s="244"/>
      <c r="E114" s="138"/>
      <c r="F114" s="138"/>
      <c r="G114" s="138"/>
      <c r="H114" s="138"/>
      <c r="I114" s="138"/>
      <c r="J114" s="106"/>
      <c r="K114" s="46"/>
      <c r="L114" s="99"/>
    </row>
    <row r="115" spans="1:12" s="3" customFormat="1" ht="20.25" hidden="1" customHeight="1" thickBot="1" x14ac:dyDescent="0.25">
      <c r="A115" s="66">
        <v>105</v>
      </c>
      <c r="B115" s="276" t="s">
        <v>215</v>
      </c>
      <c r="C115" s="277" t="s">
        <v>214</v>
      </c>
      <c r="D115" s="267"/>
      <c r="E115" s="193">
        <f>F115+G115+H115+I115</f>
        <v>0</v>
      </c>
      <c r="F115" s="193"/>
      <c r="G115" s="193"/>
      <c r="H115" s="193"/>
      <c r="I115" s="193"/>
      <c r="J115" s="268"/>
      <c r="K115" s="269"/>
      <c r="L115" s="270"/>
    </row>
    <row r="116" spans="1:12" s="14" customFormat="1" ht="13.5" hidden="1" customHeight="1" x14ac:dyDescent="0.2">
      <c r="A116" s="66">
        <v>106</v>
      </c>
      <c r="B116" s="59" t="s">
        <v>367</v>
      </c>
      <c r="C116" s="60"/>
      <c r="D116" s="275"/>
      <c r="E116" s="180">
        <f>E130+E126</f>
        <v>0</v>
      </c>
      <c r="F116" s="180">
        <f>F130+F126</f>
        <v>0</v>
      </c>
      <c r="G116" s="180">
        <f>G130+G126</f>
        <v>0</v>
      </c>
      <c r="H116" s="180">
        <f>H130+H126</f>
        <v>0</v>
      </c>
      <c r="I116" s="180">
        <f>I130+I126</f>
        <v>0</v>
      </c>
      <c r="J116" s="181"/>
      <c r="K116" s="179"/>
      <c r="L116" s="182"/>
    </row>
    <row r="117" spans="1:12" s="3" customFormat="1" ht="13.5" hidden="1" customHeight="1" x14ac:dyDescent="0.2">
      <c r="A117" s="66">
        <v>107</v>
      </c>
      <c r="B117" s="25" t="s">
        <v>112</v>
      </c>
      <c r="C117" s="43" t="s">
        <v>137</v>
      </c>
      <c r="D117" s="251"/>
      <c r="E117" s="138"/>
      <c r="F117" s="138"/>
      <c r="G117" s="138"/>
      <c r="H117" s="138"/>
      <c r="I117" s="138"/>
      <c r="J117" s="106"/>
      <c r="K117" s="46"/>
      <c r="L117" s="99"/>
    </row>
    <row r="118" spans="1:12" s="3" customFormat="1" ht="13.5" hidden="1" customHeight="1" x14ac:dyDescent="0.2">
      <c r="A118" s="66">
        <v>108</v>
      </c>
      <c r="B118" s="30" t="s">
        <v>113</v>
      </c>
      <c r="C118" s="8" t="s">
        <v>114</v>
      </c>
      <c r="D118" s="244"/>
      <c r="E118" s="138"/>
      <c r="F118" s="138"/>
      <c r="G118" s="138"/>
      <c r="H118" s="138"/>
      <c r="I118" s="138"/>
      <c r="J118" s="106"/>
      <c r="K118" s="46"/>
      <c r="L118" s="99"/>
    </row>
    <row r="119" spans="1:12" s="15" customFormat="1" ht="13.5" hidden="1" customHeight="1" x14ac:dyDescent="0.2">
      <c r="A119" s="66">
        <v>109</v>
      </c>
      <c r="B119" s="39" t="s">
        <v>115</v>
      </c>
      <c r="C119" s="6" t="s">
        <v>116</v>
      </c>
      <c r="D119" s="242"/>
      <c r="E119" s="138"/>
      <c r="F119" s="138"/>
      <c r="G119" s="138"/>
      <c r="H119" s="138"/>
      <c r="I119" s="138"/>
      <c r="J119" s="106"/>
      <c r="K119" s="46"/>
      <c r="L119" s="99"/>
    </row>
    <row r="120" spans="1:12" s="15" customFormat="1" ht="13.5" hidden="1" customHeight="1" x14ac:dyDescent="0.2">
      <c r="A120" s="66">
        <v>110</v>
      </c>
      <c r="B120" s="39" t="s">
        <v>272</v>
      </c>
      <c r="C120" s="8" t="s">
        <v>273</v>
      </c>
      <c r="D120" s="242"/>
      <c r="E120" s="138"/>
      <c r="F120" s="138"/>
      <c r="G120" s="138"/>
      <c r="H120" s="138"/>
      <c r="I120" s="138"/>
      <c r="J120" s="98"/>
      <c r="K120" s="46"/>
      <c r="L120" s="99"/>
    </row>
    <row r="121" spans="1:12" s="15" customFormat="1" ht="13.5" hidden="1" customHeight="1" x14ac:dyDescent="0.2">
      <c r="A121" s="66">
        <v>111</v>
      </c>
      <c r="B121" s="39" t="s">
        <v>274</v>
      </c>
      <c r="C121" s="480" t="s">
        <v>275</v>
      </c>
      <c r="D121" s="242"/>
      <c r="E121" s="138"/>
      <c r="F121" s="138"/>
      <c r="G121" s="138"/>
      <c r="H121" s="138"/>
      <c r="I121" s="138"/>
      <c r="J121" s="98"/>
      <c r="K121" s="46"/>
      <c r="L121" s="99"/>
    </row>
    <row r="122" spans="1:12" s="15" customFormat="1" ht="13.5" hidden="1" customHeight="1" x14ac:dyDescent="0.2">
      <c r="A122" s="66">
        <v>112</v>
      </c>
      <c r="B122" s="39" t="s">
        <v>276</v>
      </c>
      <c r="C122" s="127" t="s">
        <v>277</v>
      </c>
      <c r="D122" s="242"/>
      <c r="E122" s="138"/>
      <c r="F122" s="138"/>
      <c r="G122" s="138"/>
      <c r="H122" s="138"/>
      <c r="I122" s="138"/>
      <c r="J122" s="98"/>
      <c r="K122" s="46"/>
      <c r="L122" s="99"/>
    </row>
    <row r="123" spans="1:12" s="15" customFormat="1" ht="13.5" hidden="1" customHeight="1" x14ac:dyDescent="0.2">
      <c r="A123" s="66">
        <v>113</v>
      </c>
      <c r="B123" s="39" t="s">
        <v>303</v>
      </c>
      <c r="C123" s="480" t="s">
        <v>304</v>
      </c>
      <c r="D123" s="242"/>
      <c r="E123" s="138"/>
      <c r="F123" s="138"/>
      <c r="G123" s="138"/>
      <c r="H123" s="138"/>
      <c r="I123" s="138"/>
      <c r="J123" s="98"/>
      <c r="K123" s="46"/>
      <c r="L123" s="99"/>
    </row>
    <row r="124" spans="1:12" s="15" customFormat="1" ht="13.5" hidden="1" customHeight="1" x14ac:dyDescent="0.2">
      <c r="A124" s="66">
        <v>114</v>
      </c>
      <c r="B124" s="39" t="s">
        <v>305</v>
      </c>
      <c r="C124" s="127" t="s">
        <v>300</v>
      </c>
      <c r="D124" s="242"/>
      <c r="E124" s="138"/>
      <c r="F124" s="138"/>
      <c r="G124" s="138"/>
      <c r="H124" s="138"/>
      <c r="I124" s="138"/>
      <c r="J124" s="98"/>
      <c r="K124" s="46"/>
      <c r="L124" s="99"/>
    </row>
    <row r="125" spans="1:12" s="15" customFormat="1" ht="13.5" hidden="1" customHeight="1" x14ac:dyDescent="0.2">
      <c r="A125" s="66">
        <v>115</v>
      </c>
      <c r="B125" s="39" t="s">
        <v>276</v>
      </c>
      <c r="C125" s="127" t="s">
        <v>299</v>
      </c>
      <c r="D125" s="242"/>
      <c r="E125" s="138"/>
      <c r="F125" s="138"/>
      <c r="G125" s="138"/>
      <c r="H125" s="138"/>
      <c r="I125" s="138"/>
      <c r="J125" s="98"/>
      <c r="K125" s="46"/>
      <c r="L125" s="99"/>
    </row>
    <row r="126" spans="1:12" s="15" customFormat="1" ht="26.45" hidden="1" customHeight="1" x14ac:dyDescent="0.2">
      <c r="A126" s="66">
        <v>116</v>
      </c>
      <c r="B126" s="879" t="s">
        <v>359</v>
      </c>
      <c r="C126" s="480" t="s">
        <v>361</v>
      </c>
      <c r="D126" s="242"/>
      <c r="E126" s="138">
        <f>E127+E128+E129</f>
        <v>0</v>
      </c>
      <c r="F126" s="46">
        <f>F127+F128+F129</f>
        <v>0</v>
      </c>
      <c r="G126" s="46">
        <f>G127+G128+G129</f>
        <v>0</v>
      </c>
      <c r="H126" s="46">
        <f>H127+H128+H129</f>
        <v>0</v>
      </c>
      <c r="I126" s="46">
        <f>I127+I128+I129</f>
        <v>0</v>
      </c>
      <c r="J126" s="98"/>
      <c r="K126" s="46"/>
      <c r="L126" s="99"/>
    </row>
    <row r="127" spans="1:12" s="15" customFormat="1" hidden="1" x14ac:dyDescent="0.2">
      <c r="A127" s="114">
        <v>117</v>
      </c>
      <c r="B127" s="878" t="s">
        <v>360</v>
      </c>
      <c r="C127" s="127" t="s">
        <v>364</v>
      </c>
      <c r="D127" s="242"/>
      <c r="E127" s="138">
        <f>F127+G127+H127+I127</f>
        <v>0</v>
      </c>
      <c r="F127" s="46"/>
      <c r="G127" s="46">
        <v>0</v>
      </c>
      <c r="H127" s="46"/>
      <c r="I127" s="46"/>
      <c r="J127" s="98"/>
      <c r="K127" s="46"/>
      <c r="L127" s="99"/>
    </row>
    <row r="128" spans="1:12" s="15" customFormat="1" hidden="1" x14ac:dyDescent="0.2">
      <c r="A128" s="66">
        <v>118</v>
      </c>
      <c r="B128" s="39" t="s">
        <v>362</v>
      </c>
      <c r="C128" s="127" t="s">
        <v>365</v>
      </c>
      <c r="D128" s="242"/>
      <c r="E128" s="138">
        <f>F128+G128+H128+I128</f>
        <v>0</v>
      </c>
      <c r="F128" s="46"/>
      <c r="G128" s="46"/>
      <c r="H128" s="46"/>
      <c r="I128" s="46"/>
      <c r="J128" s="98"/>
      <c r="K128" s="46"/>
      <c r="L128" s="99"/>
    </row>
    <row r="129" spans="1:14" s="15" customFormat="1" hidden="1" x14ac:dyDescent="0.2">
      <c r="A129" s="114">
        <v>119</v>
      </c>
      <c r="B129" s="878" t="s">
        <v>363</v>
      </c>
      <c r="C129" s="127" t="s">
        <v>366</v>
      </c>
      <c r="D129" s="242"/>
      <c r="E129" s="138">
        <f>F129+G129+H129+I129</f>
        <v>0</v>
      </c>
      <c r="F129" s="46"/>
      <c r="G129" s="46"/>
      <c r="H129" s="46"/>
      <c r="I129" s="46"/>
      <c r="J129" s="98"/>
      <c r="K129" s="46"/>
      <c r="L129" s="99"/>
    </row>
    <row r="130" spans="1:14" s="3" customFormat="1" ht="13.5" hidden="1" customHeight="1" x14ac:dyDescent="0.2">
      <c r="A130" s="66">
        <v>116</v>
      </c>
      <c r="B130" s="40" t="s">
        <v>117</v>
      </c>
      <c r="C130" s="8" t="s">
        <v>118</v>
      </c>
      <c r="D130" s="244"/>
      <c r="E130" s="138">
        <f t="shared" ref="E130:I131" si="6">E131</f>
        <v>0</v>
      </c>
      <c r="F130" s="138">
        <f t="shared" si="6"/>
        <v>0</v>
      </c>
      <c r="G130" s="138">
        <f t="shared" si="6"/>
        <v>0</v>
      </c>
      <c r="H130" s="138">
        <f t="shared" si="6"/>
        <v>0</v>
      </c>
      <c r="I130" s="138">
        <f t="shared" si="6"/>
        <v>0</v>
      </c>
      <c r="J130" s="98"/>
      <c r="K130" s="46"/>
      <c r="L130" s="99"/>
    </row>
    <row r="131" spans="1:14" s="3" customFormat="1" ht="13.5" hidden="1" customHeight="1" x14ac:dyDescent="0.2">
      <c r="A131" s="66">
        <v>117</v>
      </c>
      <c r="B131" s="30" t="s">
        <v>368</v>
      </c>
      <c r="C131" s="4">
        <v>71</v>
      </c>
      <c r="D131" s="241"/>
      <c r="E131" s="138">
        <f t="shared" si="6"/>
        <v>0</v>
      </c>
      <c r="F131" s="138">
        <f t="shared" si="6"/>
        <v>0</v>
      </c>
      <c r="G131" s="138">
        <f t="shared" si="6"/>
        <v>0</v>
      </c>
      <c r="H131" s="138">
        <f t="shared" si="6"/>
        <v>0</v>
      </c>
      <c r="I131" s="138">
        <f t="shared" si="6"/>
        <v>0</v>
      </c>
      <c r="J131" s="98"/>
      <c r="K131" s="46"/>
      <c r="L131" s="99"/>
    </row>
    <row r="132" spans="1:14" s="3" customFormat="1" ht="13.5" hidden="1" customHeight="1" x14ac:dyDescent="0.2">
      <c r="A132" s="66">
        <v>118</v>
      </c>
      <c r="B132" s="30" t="s">
        <v>120</v>
      </c>
      <c r="C132" s="4" t="s">
        <v>121</v>
      </c>
      <c r="D132" s="241"/>
      <c r="E132" s="138">
        <f>E133+E134+E136+E137</f>
        <v>0</v>
      </c>
      <c r="F132" s="138">
        <f>F133+F134+F136+F137</f>
        <v>0</v>
      </c>
      <c r="G132" s="138">
        <f>G133+G134+G136+G137</f>
        <v>0</v>
      </c>
      <c r="H132" s="138">
        <f>H133+H134+H136+H137</f>
        <v>0</v>
      </c>
      <c r="I132" s="138">
        <f>I133+I134+I136+I137</f>
        <v>0</v>
      </c>
      <c r="J132" s="98"/>
      <c r="K132" s="46"/>
      <c r="L132" s="99"/>
    </row>
    <row r="133" spans="1:14" s="3" customFormat="1" ht="13.5" hidden="1" customHeight="1" x14ac:dyDescent="0.2">
      <c r="A133" s="66">
        <v>119</v>
      </c>
      <c r="B133" s="32" t="s">
        <v>122</v>
      </c>
      <c r="C133" s="9" t="s">
        <v>123</v>
      </c>
      <c r="D133" s="252"/>
      <c r="E133" s="138"/>
      <c r="F133" s="138"/>
      <c r="G133" s="138"/>
      <c r="H133" s="138"/>
      <c r="I133" s="138"/>
      <c r="J133" s="106"/>
      <c r="K133" s="46"/>
      <c r="L133" s="99"/>
    </row>
    <row r="134" spans="1:14" s="3" customFormat="1" ht="13.5" hidden="1" customHeight="1" x14ac:dyDescent="0.2">
      <c r="A134" s="66">
        <v>120</v>
      </c>
      <c r="B134" s="34" t="s">
        <v>124</v>
      </c>
      <c r="C134" s="9" t="s">
        <v>125</v>
      </c>
      <c r="D134" s="252"/>
      <c r="E134" s="138"/>
      <c r="F134" s="138"/>
      <c r="G134" s="138"/>
      <c r="H134" s="138"/>
      <c r="I134" s="138"/>
      <c r="J134" s="106"/>
      <c r="K134" s="46"/>
      <c r="L134" s="99"/>
    </row>
    <row r="135" spans="1:14" s="3" customFormat="1" ht="13.5" hidden="1" customHeight="1" x14ac:dyDescent="0.2">
      <c r="A135" s="66">
        <v>121</v>
      </c>
      <c r="B135" s="34" t="s">
        <v>223</v>
      </c>
      <c r="C135" s="301" t="s">
        <v>125</v>
      </c>
      <c r="D135" s="252"/>
      <c r="E135" s="138"/>
      <c r="F135" s="138"/>
      <c r="G135" s="138"/>
      <c r="H135" s="138"/>
      <c r="I135" s="138"/>
      <c r="J135" s="106"/>
      <c r="K135" s="46"/>
      <c r="L135" s="99"/>
    </row>
    <row r="136" spans="1:14" s="3" customFormat="1" ht="13.5" hidden="1" customHeight="1" x14ac:dyDescent="0.2">
      <c r="A136" s="66">
        <v>122</v>
      </c>
      <c r="B136" s="31" t="s">
        <v>126</v>
      </c>
      <c r="C136" s="9" t="s">
        <v>127</v>
      </c>
      <c r="D136" s="252"/>
      <c r="E136" s="138"/>
      <c r="F136" s="138"/>
      <c r="G136" s="138"/>
      <c r="H136" s="138"/>
      <c r="I136" s="138"/>
      <c r="J136" s="106"/>
      <c r="K136" s="46"/>
      <c r="L136" s="99"/>
    </row>
    <row r="137" spans="1:14" s="3" customFormat="1" ht="13.5" hidden="1" customHeight="1" thickBot="1" x14ac:dyDescent="0.25">
      <c r="A137" s="66">
        <v>123</v>
      </c>
      <c r="B137" s="80" t="s">
        <v>128</v>
      </c>
      <c r="C137" s="81" t="s">
        <v>129</v>
      </c>
      <c r="D137" s="81"/>
      <c r="E137" s="142"/>
      <c r="F137" s="142"/>
      <c r="G137" s="142"/>
      <c r="H137" s="142"/>
      <c r="I137" s="142"/>
      <c r="J137" s="107"/>
      <c r="K137" s="91"/>
      <c r="L137" s="108"/>
    </row>
    <row r="138" spans="1:14" ht="13.5" customHeight="1" x14ac:dyDescent="0.2">
      <c r="E138" s="10"/>
      <c r="F138" s="10"/>
      <c r="G138" s="10"/>
      <c r="H138" s="10"/>
      <c r="I138" s="10"/>
      <c r="J138" s="10"/>
      <c r="K138" s="10"/>
      <c r="L138" s="10"/>
    </row>
    <row r="139" spans="1:14" s="3" customFormat="1" x14ac:dyDescent="0.2">
      <c r="B139" s="11" t="s">
        <v>146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1:14" s="3" customFormat="1" ht="12.75" customHeight="1" x14ac:dyDescent="0.2">
      <c r="B140" s="11" t="s">
        <v>130</v>
      </c>
      <c r="C140" s="88" t="s">
        <v>161</v>
      </c>
      <c r="D140" s="88"/>
      <c r="F140" s="12"/>
      <c r="H140" s="228"/>
      <c r="I140" s="12" t="s">
        <v>290</v>
      </c>
      <c r="M140" s="18"/>
      <c r="N140" s="18"/>
    </row>
    <row r="141" spans="1:14" s="3" customFormat="1" ht="12.75" customHeight="1" x14ac:dyDescent="0.2">
      <c r="B141" s="16" t="s">
        <v>132</v>
      </c>
      <c r="C141" s="228" t="s">
        <v>145</v>
      </c>
      <c r="D141" s="228"/>
      <c r="E141" s="228"/>
      <c r="F141" s="12"/>
      <c r="H141" s="89"/>
      <c r="I141" s="1008" t="s">
        <v>292</v>
      </c>
      <c r="J141" s="1008"/>
      <c r="K141" s="1008"/>
      <c r="L141" s="1008"/>
      <c r="M141" s="89"/>
      <c r="N141" s="18"/>
    </row>
    <row r="142" spans="1:14" ht="12.75" customHeight="1" x14ac:dyDescent="0.2">
      <c r="I142" s="12" t="s">
        <v>291</v>
      </c>
      <c r="J142" s="3"/>
      <c r="K142" s="3"/>
      <c r="L142" s="3"/>
    </row>
    <row r="143" spans="1:14" ht="12.75" customHeight="1" x14ac:dyDescent="0.2">
      <c r="H143" s="12"/>
      <c r="I143" s="3"/>
      <c r="J143" s="3"/>
      <c r="K143" s="3"/>
    </row>
    <row r="144" spans="1:14" ht="12.75" customHeight="1" x14ac:dyDescent="0.2">
      <c r="H144" s="1008"/>
      <c r="I144" s="1008"/>
      <c r="J144" s="1008"/>
      <c r="K144" s="1008"/>
    </row>
    <row r="145" spans="8:11" ht="12.75" customHeight="1" x14ac:dyDescent="0.2">
      <c r="H145" s="3"/>
      <c r="I145" s="3"/>
      <c r="J145" s="3"/>
      <c r="K145" s="3"/>
    </row>
    <row r="146" spans="8:11" ht="12.75" customHeight="1" x14ac:dyDescent="0.2"/>
    <row r="147" spans="8:11" ht="12.75" customHeight="1" x14ac:dyDescent="0.2"/>
    <row r="148" spans="8:11" ht="12.75" customHeight="1" x14ac:dyDescent="0.2"/>
    <row r="149" spans="8:11" ht="12.75" customHeight="1" x14ac:dyDescent="0.2"/>
    <row r="150" spans="8:11" ht="12.75" customHeight="1" x14ac:dyDescent="0.2"/>
    <row r="151" spans="8:11" ht="12.75" customHeight="1" x14ac:dyDescent="0.2"/>
    <row r="152" spans="8:11" ht="12.75" customHeight="1" x14ac:dyDescent="0.2"/>
    <row r="153" spans="8:11" ht="12.75" customHeight="1" x14ac:dyDescent="0.2"/>
    <row r="154" spans="8:11" ht="12.75" customHeight="1" x14ac:dyDescent="0.2"/>
    <row r="155" spans="8:11" ht="12.75" customHeight="1" x14ac:dyDescent="0.2"/>
    <row r="156" spans="8:11" ht="12.75" customHeight="1" x14ac:dyDescent="0.2"/>
    <row r="157" spans="8:11" ht="12.75" customHeight="1" x14ac:dyDescent="0.2"/>
    <row r="158" spans="8:11" ht="12.75" customHeight="1" x14ac:dyDescent="0.2"/>
    <row r="159" spans="8:11" ht="12.75" customHeight="1" x14ac:dyDescent="0.2"/>
    <row r="160" spans="8:11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</sheetData>
  <mergeCells count="12">
    <mergeCell ref="H144:K144"/>
    <mergeCell ref="I141:L141"/>
    <mergeCell ref="B5:L5"/>
    <mergeCell ref="B6:L6"/>
    <mergeCell ref="A8:B8"/>
    <mergeCell ref="A9:A10"/>
    <mergeCell ref="B9:B10"/>
    <mergeCell ref="C9:C10"/>
    <mergeCell ref="D9:D10"/>
    <mergeCell ref="E9:E10"/>
    <mergeCell ref="F9:I9"/>
    <mergeCell ref="J9:L9"/>
  </mergeCells>
  <pageMargins left="0.7" right="0.7" top="0.75" bottom="0.75" header="0.3" footer="0.3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zoomScaleNormal="100" workbookViewId="0">
      <selection activeCell="F140" sqref="F140:H141"/>
    </sheetView>
  </sheetViews>
  <sheetFormatPr defaultRowHeight="12.75" x14ac:dyDescent="0.2"/>
  <cols>
    <col min="1" max="1" width="4.5703125" customWidth="1"/>
    <col min="2" max="2" width="54.42578125" customWidth="1"/>
    <col min="3" max="3" width="8.42578125" customWidth="1"/>
    <col min="4" max="4" width="9" customWidth="1"/>
    <col min="5" max="5" width="11.5703125" customWidth="1"/>
    <col min="6" max="6" width="8" customWidth="1"/>
    <col min="7" max="7" width="7.28515625" customWidth="1"/>
    <col min="8" max="8" width="7.5703125" customWidth="1"/>
    <col min="9" max="9" width="7.85546875" customWidth="1"/>
    <col min="10" max="11" width="7.140625" customWidth="1"/>
    <col min="12" max="12" width="7" bestFit="1" customWidth="1"/>
  </cols>
  <sheetData>
    <row r="1" spans="1:12" x14ac:dyDescent="0.2">
      <c r="A1" s="45"/>
      <c r="B1" s="48" t="s">
        <v>154</v>
      </c>
      <c r="C1" s="48"/>
      <c r="D1" s="48"/>
      <c r="E1" s="48"/>
      <c r="F1" s="48"/>
      <c r="G1" s="48"/>
      <c r="H1" s="48"/>
      <c r="I1" s="3"/>
      <c r="J1" s="3"/>
      <c r="K1" s="3"/>
      <c r="L1" s="3"/>
    </row>
    <row r="2" spans="1:12" x14ac:dyDescent="0.2">
      <c r="A2" s="45"/>
      <c r="B2" s="49" t="s">
        <v>209</v>
      </c>
      <c r="C2" s="48"/>
      <c r="D2" s="48"/>
      <c r="E2" s="48"/>
      <c r="F2" s="48"/>
      <c r="G2" s="48"/>
      <c r="H2" s="48"/>
      <c r="I2" s="3"/>
      <c r="J2" s="3"/>
      <c r="K2" s="3"/>
      <c r="L2" s="3"/>
    </row>
    <row r="3" spans="1:12" x14ac:dyDescent="0.2">
      <c r="A3" s="45"/>
      <c r="B3" s="48" t="s">
        <v>138</v>
      </c>
      <c r="C3" s="48"/>
      <c r="D3" s="48"/>
      <c r="E3" s="48"/>
      <c r="F3" s="48"/>
      <c r="G3" s="48"/>
      <c r="H3" s="48"/>
      <c r="I3" s="3"/>
      <c r="J3" s="3"/>
      <c r="K3" s="3"/>
      <c r="L3" s="3"/>
    </row>
    <row r="4" spans="1:12" x14ac:dyDescent="0.2">
      <c r="A4" s="45"/>
      <c r="B4" s="48"/>
      <c r="C4" s="48"/>
      <c r="D4" s="48"/>
      <c r="E4" s="48"/>
      <c r="F4" s="48"/>
      <c r="G4" s="48"/>
      <c r="H4" s="48"/>
      <c r="I4" s="3"/>
      <c r="J4" s="3"/>
      <c r="K4" s="3"/>
      <c r="L4" s="3"/>
    </row>
    <row r="5" spans="1:12" x14ac:dyDescent="0.2">
      <c r="A5" s="1"/>
      <c r="B5" s="1009" t="s">
        <v>294</v>
      </c>
      <c r="C5" s="1010"/>
      <c r="D5" s="1010"/>
      <c r="E5" s="1010"/>
      <c r="F5" s="1010"/>
      <c r="G5" s="1010"/>
      <c r="H5" s="1010"/>
      <c r="I5" s="1010"/>
      <c r="J5" s="1010"/>
      <c r="K5" s="1010"/>
      <c r="L5" s="1010"/>
    </row>
    <row r="6" spans="1:12" x14ac:dyDescent="0.2">
      <c r="A6" s="45"/>
      <c r="B6" s="1011" t="s">
        <v>175</v>
      </c>
      <c r="C6" s="1010"/>
      <c r="D6" s="1010"/>
      <c r="E6" s="1010"/>
      <c r="F6" s="1010"/>
      <c r="G6" s="1010"/>
      <c r="H6" s="1010"/>
      <c r="I6" s="1010"/>
      <c r="J6" s="1010"/>
      <c r="K6" s="1010"/>
      <c r="L6" s="1010"/>
    </row>
    <row r="7" spans="1:12" x14ac:dyDescent="0.2">
      <c r="A7" s="45"/>
      <c r="B7" s="50"/>
      <c r="C7" s="393" t="s">
        <v>318</v>
      </c>
      <c r="D7" s="51"/>
      <c r="E7" s="51"/>
      <c r="F7" s="51"/>
      <c r="G7" s="51"/>
      <c r="H7" s="51"/>
      <c r="I7" s="51"/>
      <c r="J7" s="51"/>
      <c r="K7" s="51"/>
      <c r="L7" s="51"/>
    </row>
    <row r="8" spans="1:12" ht="13.5" thickBot="1" x14ac:dyDescent="0.25">
      <c r="A8" s="1012"/>
      <c r="B8" s="1012"/>
      <c r="C8" s="52"/>
      <c r="D8" s="52"/>
      <c r="E8" s="52"/>
      <c r="F8" s="52"/>
      <c r="G8" s="52"/>
      <c r="H8" s="52"/>
      <c r="I8" s="45"/>
      <c r="J8" s="53"/>
      <c r="K8" s="53" t="s">
        <v>0</v>
      </c>
      <c r="L8" s="45"/>
    </row>
    <row r="9" spans="1:12" x14ac:dyDescent="0.2">
      <c r="A9" s="1013" t="s">
        <v>153</v>
      </c>
      <c r="B9" s="1015" t="s">
        <v>152</v>
      </c>
      <c r="C9" s="1019" t="s">
        <v>1</v>
      </c>
      <c r="D9" s="1017" t="s">
        <v>328</v>
      </c>
      <c r="E9" s="1003" t="s">
        <v>333</v>
      </c>
      <c r="F9" s="1021" t="s">
        <v>329</v>
      </c>
      <c r="G9" s="1022"/>
      <c r="H9" s="1022"/>
      <c r="I9" s="1022"/>
      <c r="J9" s="1005" t="s">
        <v>151</v>
      </c>
      <c r="K9" s="1006"/>
      <c r="L9" s="1007"/>
    </row>
    <row r="10" spans="1:12" ht="54" customHeight="1" thickBot="1" x14ac:dyDescent="0.25">
      <c r="A10" s="1014"/>
      <c r="B10" s="1016"/>
      <c r="C10" s="1020"/>
      <c r="D10" s="1018"/>
      <c r="E10" s="1004"/>
      <c r="F10" s="84" t="s">
        <v>147</v>
      </c>
      <c r="G10" s="84" t="s">
        <v>148</v>
      </c>
      <c r="H10" s="84" t="s">
        <v>149</v>
      </c>
      <c r="I10" s="109" t="s">
        <v>150</v>
      </c>
      <c r="J10" s="210">
        <v>2024</v>
      </c>
      <c r="K10" s="211">
        <v>2025</v>
      </c>
      <c r="L10" s="211">
        <v>2026</v>
      </c>
    </row>
    <row r="11" spans="1:12" ht="25.5" x14ac:dyDescent="0.2">
      <c r="A11" s="111" t="s">
        <v>134</v>
      </c>
      <c r="B11" s="112" t="s">
        <v>2</v>
      </c>
      <c r="C11" s="113"/>
      <c r="D11" s="353">
        <f>D12</f>
        <v>0</v>
      </c>
      <c r="E11" s="135">
        <f>E12+E116</f>
        <v>183</v>
      </c>
      <c r="F11" s="135">
        <f>F12+F116</f>
        <v>7</v>
      </c>
      <c r="G11" s="135">
        <f>G12+G116</f>
        <v>7</v>
      </c>
      <c r="H11" s="135">
        <f>H12+H116</f>
        <v>85</v>
      </c>
      <c r="I11" s="135">
        <f>I12+I116</f>
        <v>84</v>
      </c>
      <c r="J11" s="143">
        <v>200</v>
      </c>
      <c r="K11" s="167">
        <v>200</v>
      </c>
      <c r="L11" s="164">
        <v>199</v>
      </c>
    </row>
    <row r="12" spans="1:12" x14ac:dyDescent="0.2">
      <c r="A12" s="110">
        <v>2</v>
      </c>
      <c r="B12" s="59" t="s">
        <v>3</v>
      </c>
      <c r="C12" s="60"/>
      <c r="D12" s="136">
        <f>D13</f>
        <v>0</v>
      </c>
      <c r="E12" s="136">
        <f>E13</f>
        <v>183</v>
      </c>
      <c r="F12" s="136">
        <f>F13</f>
        <v>7</v>
      </c>
      <c r="G12" s="136">
        <f>G13</f>
        <v>7</v>
      </c>
      <c r="H12" s="136">
        <f>H13</f>
        <v>85</v>
      </c>
      <c r="I12" s="137">
        <f>I13</f>
        <v>84</v>
      </c>
      <c r="J12" s="163">
        <v>200</v>
      </c>
      <c r="K12" s="168">
        <v>200</v>
      </c>
      <c r="L12" s="165">
        <v>199</v>
      </c>
    </row>
    <row r="13" spans="1:12" x14ac:dyDescent="0.2">
      <c r="A13" s="66">
        <v>3</v>
      </c>
      <c r="B13" s="28" t="s">
        <v>4</v>
      </c>
      <c r="C13" s="4" t="s">
        <v>5</v>
      </c>
      <c r="D13" s="305">
        <f>D14+D33+D91</f>
        <v>0</v>
      </c>
      <c r="E13" s="138">
        <f>E14+E33+E91+E110</f>
        <v>183</v>
      </c>
      <c r="F13" s="138">
        <f>F14+F33+F91+F110</f>
        <v>7</v>
      </c>
      <c r="G13" s="138">
        <f>G14+G33+G91+G110</f>
        <v>7</v>
      </c>
      <c r="H13" s="138">
        <f>H14+H33+H91+H110</f>
        <v>85</v>
      </c>
      <c r="I13" s="138">
        <f>I14+I33+I91+I110</f>
        <v>84</v>
      </c>
      <c r="J13" s="144">
        <v>200</v>
      </c>
      <c r="K13" s="169">
        <v>200</v>
      </c>
      <c r="L13" s="239">
        <v>199</v>
      </c>
    </row>
    <row r="14" spans="1:12" x14ac:dyDescent="0.2">
      <c r="A14" s="66">
        <v>4</v>
      </c>
      <c r="B14" s="29" t="s">
        <v>6</v>
      </c>
      <c r="C14" s="13" t="s">
        <v>7</v>
      </c>
      <c r="D14" s="306">
        <f>D15+D25+D22</f>
        <v>0</v>
      </c>
      <c r="E14" s="138">
        <f>E15+E22+E25</f>
        <v>160</v>
      </c>
      <c r="F14" s="138">
        <f>F15+F22+F25</f>
        <v>0</v>
      </c>
      <c r="G14" s="138">
        <f>G15+G22+G25</f>
        <v>0</v>
      </c>
      <c r="H14" s="138">
        <f>H15+H22+H25</f>
        <v>81</v>
      </c>
      <c r="I14" s="138">
        <f>I15+I22+I25</f>
        <v>79</v>
      </c>
      <c r="J14" s="144">
        <v>177</v>
      </c>
      <c r="K14" s="138">
        <v>177</v>
      </c>
      <c r="L14" s="145">
        <v>176</v>
      </c>
    </row>
    <row r="15" spans="1:12" x14ac:dyDescent="0.2">
      <c r="A15" s="66">
        <v>5</v>
      </c>
      <c r="B15" s="30" t="s">
        <v>8</v>
      </c>
      <c r="C15" s="13" t="s">
        <v>9</v>
      </c>
      <c r="D15" s="306">
        <f>D16+D17+D21</f>
        <v>0</v>
      </c>
      <c r="E15" s="138">
        <f>E16+E17+E18+E19+E20+E21</f>
        <v>153</v>
      </c>
      <c r="F15" s="138">
        <f>F16+F17+F18+F19+F20+F21</f>
        <v>0</v>
      </c>
      <c r="G15" s="138">
        <f>G16+G17+G18+G19+G20+G21</f>
        <v>0</v>
      </c>
      <c r="H15" s="138">
        <f>H16+H17+H18+H19+H20+H21</f>
        <v>76</v>
      </c>
      <c r="I15" s="138">
        <f>I16+I17+I18+I19+I20+I21</f>
        <v>77</v>
      </c>
      <c r="J15" s="144"/>
      <c r="K15" s="138"/>
      <c r="L15" s="145"/>
    </row>
    <row r="16" spans="1:12" x14ac:dyDescent="0.2">
      <c r="A16" s="66">
        <v>6</v>
      </c>
      <c r="B16" s="31" t="s">
        <v>10</v>
      </c>
      <c r="C16" s="6" t="s">
        <v>11</v>
      </c>
      <c r="D16" s="307">
        <v>0</v>
      </c>
      <c r="E16" s="139">
        <f t="shared" ref="E16:E21" si="0">F16+G16+H16+I16</f>
        <v>133</v>
      </c>
      <c r="F16" s="139">
        <v>0</v>
      </c>
      <c r="G16" s="139">
        <v>0</v>
      </c>
      <c r="H16" s="139">
        <f>71-5</f>
        <v>66</v>
      </c>
      <c r="I16" s="139">
        <f>71-4</f>
        <v>67</v>
      </c>
      <c r="J16" s="146"/>
      <c r="K16" s="139"/>
      <c r="L16" s="147"/>
    </row>
    <row r="17" spans="1:12" x14ac:dyDescent="0.2">
      <c r="A17" s="66">
        <v>7</v>
      </c>
      <c r="B17" s="31" t="s">
        <v>12</v>
      </c>
      <c r="C17" s="6" t="s">
        <v>13</v>
      </c>
      <c r="D17" s="307">
        <v>0</v>
      </c>
      <c r="E17" s="139">
        <f t="shared" si="0"/>
        <v>12</v>
      </c>
      <c r="F17" s="139">
        <v>0</v>
      </c>
      <c r="G17" s="139">
        <v>0</v>
      </c>
      <c r="H17" s="139">
        <f>7-1</f>
        <v>6</v>
      </c>
      <c r="I17" s="139">
        <f>7-1</f>
        <v>6</v>
      </c>
      <c r="J17" s="146"/>
      <c r="K17" s="139"/>
      <c r="L17" s="147"/>
    </row>
    <row r="18" spans="1:12" hidden="1" x14ac:dyDescent="0.2">
      <c r="A18" s="66">
        <v>8</v>
      </c>
      <c r="B18" s="31" t="s">
        <v>194</v>
      </c>
      <c r="C18" s="127" t="s">
        <v>193</v>
      </c>
      <c r="D18" s="309"/>
      <c r="E18" s="139">
        <f t="shared" si="0"/>
        <v>0</v>
      </c>
      <c r="F18" s="139"/>
      <c r="G18" s="139"/>
      <c r="H18" s="139"/>
      <c r="I18" s="139"/>
      <c r="J18" s="146"/>
      <c r="K18" s="139"/>
      <c r="L18" s="147"/>
    </row>
    <row r="19" spans="1:12" hidden="1" x14ac:dyDescent="0.2">
      <c r="A19" s="66">
        <v>9</v>
      </c>
      <c r="B19" s="3" t="s">
        <v>195</v>
      </c>
      <c r="C19" s="130" t="s">
        <v>196</v>
      </c>
      <c r="D19" s="311"/>
      <c r="E19" s="139">
        <f t="shared" si="0"/>
        <v>0</v>
      </c>
      <c r="F19" s="139"/>
      <c r="G19" s="139"/>
      <c r="H19" s="139"/>
      <c r="I19" s="139"/>
      <c r="J19" s="146"/>
      <c r="K19" s="139"/>
      <c r="L19" s="147"/>
    </row>
    <row r="20" spans="1:12" hidden="1" x14ac:dyDescent="0.2">
      <c r="A20" s="66">
        <v>10</v>
      </c>
      <c r="B20" s="31" t="s">
        <v>192</v>
      </c>
      <c r="C20" s="127" t="s">
        <v>191</v>
      </c>
      <c r="D20" s="309">
        <v>0</v>
      </c>
      <c r="E20" s="139">
        <f t="shared" si="0"/>
        <v>0</v>
      </c>
      <c r="F20" s="139"/>
      <c r="G20" s="139"/>
      <c r="H20" s="139"/>
      <c r="I20" s="139"/>
      <c r="J20" s="146"/>
      <c r="K20" s="139"/>
      <c r="L20" s="147"/>
    </row>
    <row r="21" spans="1:12" x14ac:dyDescent="0.2">
      <c r="A21" s="66">
        <v>11</v>
      </c>
      <c r="B21" s="31" t="s">
        <v>162</v>
      </c>
      <c r="C21" s="6" t="s">
        <v>163</v>
      </c>
      <c r="D21" s="307">
        <v>0</v>
      </c>
      <c r="E21" s="139">
        <f t="shared" si="0"/>
        <v>8</v>
      </c>
      <c r="F21" s="139">
        <v>0</v>
      </c>
      <c r="G21" s="139">
        <v>0</v>
      </c>
      <c r="H21" s="139">
        <f>5-1</f>
        <v>4</v>
      </c>
      <c r="I21" s="139">
        <f>5-1</f>
        <v>4</v>
      </c>
      <c r="J21" s="146"/>
      <c r="K21" s="139"/>
      <c r="L21" s="147"/>
    </row>
    <row r="22" spans="1:12" x14ac:dyDescent="0.2">
      <c r="A22" s="66">
        <v>12</v>
      </c>
      <c r="B22" s="31" t="s">
        <v>204</v>
      </c>
      <c r="C22" s="206" t="s">
        <v>205</v>
      </c>
      <c r="D22" s="305">
        <f t="shared" ref="D22:I22" si="1">D23</f>
        <v>0</v>
      </c>
      <c r="E22" s="139">
        <f t="shared" si="1"/>
        <v>3</v>
      </c>
      <c r="F22" s="139">
        <f t="shared" si="1"/>
        <v>0</v>
      </c>
      <c r="G22" s="139">
        <f t="shared" si="1"/>
        <v>0</v>
      </c>
      <c r="H22" s="139">
        <f t="shared" si="1"/>
        <v>3</v>
      </c>
      <c r="I22" s="139">
        <f t="shared" si="1"/>
        <v>0</v>
      </c>
      <c r="J22" s="146"/>
      <c r="K22" s="139"/>
      <c r="L22" s="147"/>
    </row>
    <row r="23" spans="1:12" x14ac:dyDescent="0.2">
      <c r="A23" s="66">
        <v>13</v>
      </c>
      <c r="B23" s="31" t="s">
        <v>206</v>
      </c>
      <c r="C23" s="129" t="s">
        <v>207</v>
      </c>
      <c r="D23" s="307">
        <v>0</v>
      </c>
      <c r="E23" s="139">
        <f>F23+G23+H23+I23</f>
        <v>3</v>
      </c>
      <c r="F23" s="139">
        <v>0</v>
      </c>
      <c r="G23" s="139">
        <v>0</v>
      </c>
      <c r="H23" s="139">
        <f>4-1</f>
        <v>3</v>
      </c>
      <c r="I23" s="139">
        <v>0</v>
      </c>
      <c r="J23" s="146"/>
      <c r="K23" s="139"/>
      <c r="L23" s="147"/>
    </row>
    <row r="24" spans="1:12" hidden="1" x14ac:dyDescent="0.2">
      <c r="A24" s="66">
        <v>14</v>
      </c>
      <c r="B24" s="31" t="s">
        <v>262</v>
      </c>
      <c r="C24" s="465" t="s">
        <v>217</v>
      </c>
      <c r="D24" s="307"/>
      <c r="E24" s="139"/>
      <c r="F24" s="139"/>
      <c r="G24" s="139"/>
      <c r="H24" s="139"/>
      <c r="I24" s="139"/>
      <c r="J24" s="146"/>
      <c r="K24" s="139"/>
      <c r="L24" s="147"/>
    </row>
    <row r="25" spans="1:12" x14ac:dyDescent="0.2">
      <c r="A25" s="66">
        <v>15</v>
      </c>
      <c r="B25" s="30" t="s">
        <v>14</v>
      </c>
      <c r="C25" s="8" t="s">
        <v>15</v>
      </c>
      <c r="D25" s="305">
        <v>0</v>
      </c>
      <c r="E25" s="138">
        <f>E26+E27+E28+E29+E30+E31+E32</f>
        <v>4</v>
      </c>
      <c r="F25" s="138">
        <f>F26+F27+F28+F29+F30+F31+F32</f>
        <v>0</v>
      </c>
      <c r="G25" s="138">
        <f>G26+G27+G28+G29+G30+G31+G32</f>
        <v>0</v>
      </c>
      <c r="H25" s="138">
        <f>H26+H27+H28+H29+H30+H31+H32</f>
        <v>2</v>
      </c>
      <c r="I25" s="138">
        <f>I26+I27+I28+I29+I30+I31+I32</f>
        <v>2</v>
      </c>
      <c r="J25" s="144"/>
      <c r="K25" s="138"/>
      <c r="L25" s="145"/>
    </row>
    <row r="26" spans="1:12" hidden="1" x14ac:dyDescent="0.2">
      <c r="A26" s="66">
        <v>16</v>
      </c>
      <c r="B26" s="32" t="s">
        <v>16</v>
      </c>
      <c r="C26" s="6" t="s">
        <v>17</v>
      </c>
      <c r="D26" s="307"/>
      <c r="E26" s="139">
        <f t="shared" ref="E26:E31" si="2">F26+G26+H26+I26</f>
        <v>0</v>
      </c>
      <c r="F26" s="139">
        <v>0</v>
      </c>
      <c r="G26" s="139">
        <v>0</v>
      </c>
      <c r="H26" s="139">
        <v>0</v>
      </c>
      <c r="I26" s="139">
        <v>0</v>
      </c>
      <c r="J26" s="146"/>
      <c r="K26" s="139"/>
      <c r="L26" s="147"/>
    </row>
    <row r="27" spans="1:12" hidden="1" x14ac:dyDescent="0.2">
      <c r="A27" s="66">
        <v>17</v>
      </c>
      <c r="B27" s="32" t="s">
        <v>18</v>
      </c>
      <c r="C27" s="6" t="s">
        <v>19</v>
      </c>
      <c r="D27" s="307"/>
      <c r="E27" s="139">
        <f t="shared" si="2"/>
        <v>0</v>
      </c>
      <c r="F27" s="139">
        <v>0</v>
      </c>
      <c r="G27" s="139">
        <v>0</v>
      </c>
      <c r="H27" s="139">
        <v>0</v>
      </c>
      <c r="I27" s="139">
        <v>0</v>
      </c>
      <c r="J27" s="146"/>
      <c r="K27" s="139"/>
      <c r="L27" s="147"/>
    </row>
    <row r="28" spans="1:12" hidden="1" x14ac:dyDescent="0.2">
      <c r="A28" s="66">
        <v>18</v>
      </c>
      <c r="B28" s="32" t="s">
        <v>20</v>
      </c>
      <c r="C28" s="6" t="s">
        <v>21</v>
      </c>
      <c r="D28" s="307"/>
      <c r="E28" s="139">
        <f t="shared" si="2"/>
        <v>0</v>
      </c>
      <c r="F28" s="139">
        <v>0</v>
      </c>
      <c r="G28" s="139">
        <v>0</v>
      </c>
      <c r="H28" s="139">
        <v>0</v>
      </c>
      <c r="I28" s="139">
        <v>0</v>
      </c>
      <c r="J28" s="146"/>
      <c r="K28" s="139"/>
      <c r="L28" s="147"/>
    </row>
    <row r="29" spans="1:12" ht="25.5" hidden="1" x14ac:dyDescent="0.2">
      <c r="A29" s="66">
        <v>19</v>
      </c>
      <c r="B29" s="33" t="s">
        <v>22</v>
      </c>
      <c r="C29" s="92" t="s">
        <v>23</v>
      </c>
      <c r="D29" s="312"/>
      <c r="E29" s="139">
        <f t="shared" si="2"/>
        <v>0</v>
      </c>
      <c r="F29" s="139">
        <v>0</v>
      </c>
      <c r="G29" s="139">
        <v>0</v>
      </c>
      <c r="H29" s="139">
        <v>0</v>
      </c>
      <c r="I29" s="139">
        <v>0</v>
      </c>
      <c r="J29" s="146"/>
      <c r="K29" s="139"/>
      <c r="L29" s="147"/>
    </row>
    <row r="30" spans="1:12" hidden="1" x14ac:dyDescent="0.2">
      <c r="A30" s="66">
        <v>20</v>
      </c>
      <c r="B30" s="32" t="s">
        <v>24</v>
      </c>
      <c r="C30" s="6" t="s">
        <v>25</v>
      </c>
      <c r="D30" s="307"/>
      <c r="E30" s="139">
        <f t="shared" si="2"/>
        <v>0</v>
      </c>
      <c r="F30" s="139"/>
      <c r="G30" s="139"/>
      <c r="H30" s="139"/>
      <c r="I30" s="139"/>
      <c r="J30" s="146"/>
      <c r="K30" s="139"/>
      <c r="L30" s="147"/>
    </row>
    <row r="31" spans="1:12" x14ac:dyDescent="0.2">
      <c r="A31" s="66">
        <v>21</v>
      </c>
      <c r="B31" s="32" t="s">
        <v>164</v>
      </c>
      <c r="C31" s="6" t="s">
        <v>165</v>
      </c>
      <c r="D31" s="307">
        <v>0</v>
      </c>
      <c r="E31" s="139">
        <f t="shared" si="2"/>
        <v>4</v>
      </c>
      <c r="F31" s="139">
        <v>0</v>
      </c>
      <c r="G31" s="139">
        <v>0</v>
      </c>
      <c r="H31" s="139">
        <v>2</v>
      </c>
      <c r="I31" s="139">
        <v>2</v>
      </c>
      <c r="J31" s="146"/>
      <c r="K31" s="139"/>
      <c r="L31" s="147"/>
    </row>
    <row r="32" spans="1:12" hidden="1" x14ac:dyDescent="0.2">
      <c r="A32" s="66">
        <v>22</v>
      </c>
      <c r="B32" s="32" t="s">
        <v>166</v>
      </c>
      <c r="C32" s="6" t="s">
        <v>167</v>
      </c>
      <c r="D32" s="307"/>
      <c r="E32" s="139"/>
      <c r="F32" s="139"/>
      <c r="G32" s="139"/>
      <c r="H32" s="139"/>
      <c r="I32" s="139"/>
      <c r="J32" s="146"/>
      <c r="K32" s="139"/>
      <c r="L32" s="147"/>
    </row>
    <row r="33" spans="1:12" ht="25.5" x14ac:dyDescent="0.2">
      <c r="A33" s="66">
        <v>23</v>
      </c>
      <c r="B33" s="23" t="s">
        <v>135</v>
      </c>
      <c r="C33" s="42">
        <v>20</v>
      </c>
      <c r="D33" s="308">
        <f>D34+D57+D58+D63+D77</f>
        <v>0</v>
      </c>
      <c r="E33" s="138">
        <f>E34+E56+E57+E58+E63+E68+E71+E72+E73+E74+E77</f>
        <v>23</v>
      </c>
      <c r="F33" s="138">
        <f>F34+F56+F57+F58+F63+F68+F71+F72+F73+F74+F77</f>
        <v>7</v>
      </c>
      <c r="G33" s="138">
        <f>G34+G56+G57+G58+G63+G68+G71+G72+G73+G74+G77</f>
        <v>7</v>
      </c>
      <c r="H33" s="138">
        <f>H34+H56+H57+H58+H63+H68+H71+H72+H73+H74+H77</f>
        <v>4</v>
      </c>
      <c r="I33" s="138">
        <f>I34+I56+I57+I58+I63+I68+I71+I72+I73+I74+I77</f>
        <v>5</v>
      </c>
      <c r="J33" s="144">
        <v>23</v>
      </c>
      <c r="K33" s="138">
        <v>23</v>
      </c>
      <c r="L33" s="145">
        <v>23</v>
      </c>
    </row>
    <row r="34" spans="1:12" x14ac:dyDescent="0.2">
      <c r="A34" s="66">
        <v>24</v>
      </c>
      <c r="B34" s="29" t="s">
        <v>26</v>
      </c>
      <c r="C34" s="8" t="s">
        <v>27</v>
      </c>
      <c r="D34" s="305">
        <f>D35+D39+D42+D43+D46+D49+D52</f>
        <v>0</v>
      </c>
      <c r="E34" s="138">
        <f>E35+E39+E42+E43+E44+E45+E46+E49+E52</f>
        <v>23</v>
      </c>
      <c r="F34" s="138">
        <f>F35+F39+F42+F43+F44+F45+F46+F49+F52</f>
        <v>7</v>
      </c>
      <c r="G34" s="138">
        <f>G35+G39+G42+G43+G44+G45+G46+G49+G52</f>
        <v>7</v>
      </c>
      <c r="H34" s="138">
        <f>H35+H39+H42+H43+H44+H45+H46+H49+H52</f>
        <v>4</v>
      </c>
      <c r="I34" s="138">
        <f>I35+I39+I42+I43+I44+I45+I46+I49+I52</f>
        <v>5</v>
      </c>
      <c r="J34" s="144"/>
      <c r="K34" s="138"/>
      <c r="L34" s="145"/>
    </row>
    <row r="35" spans="1:12" x14ac:dyDescent="0.2">
      <c r="A35" s="66">
        <v>25</v>
      </c>
      <c r="B35" s="30" t="s">
        <v>28</v>
      </c>
      <c r="C35" s="8" t="s">
        <v>29</v>
      </c>
      <c r="D35" s="305">
        <f>D36</f>
        <v>0</v>
      </c>
      <c r="E35" s="139">
        <f>E36+E37+E38</f>
        <v>0</v>
      </c>
      <c r="F35" s="139">
        <f>F36+F37+F38</f>
        <v>0</v>
      </c>
      <c r="G35" s="139">
        <f>G36+G37+G38</f>
        <v>0</v>
      </c>
      <c r="H35" s="139">
        <f>H36+H37+H38</f>
        <v>0</v>
      </c>
      <c r="I35" s="139">
        <f>I36+I37+I38</f>
        <v>0</v>
      </c>
      <c r="J35" s="146"/>
      <c r="K35" s="139"/>
      <c r="L35" s="147"/>
    </row>
    <row r="36" spans="1:12" hidden="1" x14ac:dyDescent="0.2">
      <c r="A36" s="66">
        <v>26</v>
      </c>
      <c r="B36" s="32" t="s">
        <v>28</v>
      </c>
      <c r="C36" s="6"/>
      <c r="D36" s="307">
        <v>0</v>
      </c>
      <c r="E36" s="139">
        <f>F36+G36+H36+I36</f>
        <v>0</v>
      </c>
      <c r="F36" s="139"/>
      <c r="G36" s="139"/>
      <c r="H36" s="139"/>
      <c r="I36" s="139"/>
      <c r="J36" s="146"/>
      <c r="K36" s="139"/>
      <c r="L36" s="147"/>
    </row>
    <row r="37" spans="1:12" hidden="1" x14ac:dyDescent="0.2">
      <c r="A37" s="66">
        <v>27</v>
      </c>
      <c r="B37" s="32" t="s">
        <v>169</v>
      </c>
      <c r="C37" s="6"/>
      <c r="D37" s="307"/>
      <c r="E37" s="139"/>
      <c r="F37" s="139"/>
      <c r="G37" s="139"/>
      <c r="H37" s="139"/>
      <c r="I37" s="139"/>
      <c r="J37" s="146"/>
      <c r="K37" s="139"/>
      <c r="L37" s="147"/>
    </row>
    <row r="38" spans="1:12" hidden="1" x14ac:dyDescent="0.2">
      <c r="A38" s="66">
        <v>28</v>
      </c>
      <c r="B38" s="32" t="s">
        <v>168</v>
      </c>
      <c r="C38" s="6"/>
      <c r="D38" s="307"/>
      <c r="E38" s="139"/>
      <c r="F38" s="139"/>
      <c r="G38" s="139"/>
      <c r="H38" s="139"/>
      <c r="I38" s="139"/>
      <c r="J38" s="146"/>
      <c r="K38" s="139"/>
      <c r="L38" s="147"/>
    </row>
    <row r="39" spans="1:12" hidden="1" x14ac:dyDescent="0.2">
      <c r="A39" s="66">
        <v>29</v>
      </c>
      <c r="B39" s="30" t="s">
        <v>30</v>
      </c>
      <c r="C39" s="8" t="s">
        <v>31</v>
      </c>
      <c r="D39" s="305">
        <f>D40</f>
        <v>0</v>
      </c>
      <c r="E39" s="139">
        <f>E40+E41</f>
        <v>0</v>
      </c>
      <c r="F39" s="139">
        <f>F40+F41</f>
        <v>0</v>
      </c>
      <c r="G39" s="139">
        <f>G40+G41</f>
        <v>0</v>
      </c>
      <c r="H39" s="139">
        <f>H40+H41</f>
        <v>0</v>
      </c>
      <c r="I39" s="139">
        <f>I40+I41</f>
        <v>0</v>
      </c>
      <c r="J39" s="146"/>
      <c r="K39" s="139"/>
      <c r="L39" s="147"/>
    </row>
    <row r="40" spans="1:12" hidden="1" x14ac:dyDescent="0.2">
      <c r="A40" s="66">
        <v>30</v>
      </c>
      <c r="B40" s="32" t="s">
        <v>184</v>
      </c>
      <c r="C40" s="8"/>
      <c r="D40" s="305">
        <v>0</v>
      </c>
      <c r="E40" s="139">
        <f>F40+G40+H40+I40</f>
        <v>0</v>
      </c>
      <c r="F40" s="139"/>
      <c r="G40" s="139"/>
      <c r="H40" s="139"/>
      <c r="I40" s="139"/>
      <c r="J40" s="146"/>
      <c r="K40" s="139"/>
      <c r="L40" s="147"/>
    </row>
    <row r="41" spans="1:12" hidden="1" x14ac:dyDescent="0.2">
      <c r="A41" s="66">
        <v>31</v>
      </c>
      <c r="B41" s="32" t="s">
        <v>170</v>
      </c>
      <c r="C41" s="8"/>
      <c r="D41" s="305"/>
      <c r="E41" s="139"/>
      <c r="F41" s="139"/>
      <c r="G41" s="139"/>
      <c r="H41" s="139"/>
      <c r="I41" s="139"/>
      <c r="J41" s="146"/>
      <c r="K41" s="139"/>
      <c r="L41" s="147"/>
    </row>
    <row r="42" spans="1:12" x14ac:dyDescent="0.2">
      <c r="A42" s="66">
        <v>32</v>
      </c>
      <c r="B42" s="32" t="s">
        <v>32</v>
      </c>
      <c r="C42" s="6" t="s">
        <v>33</v>
      </c>
      <c r="D42" s="307">
        <v>0</v>
      </c>
      <c r="E42" s="139">
        <f>F42+G42+H42+I42</f>
        <v>15</v>
      </c>
      <c r="F42" s="139">
        <v>5</v>
      </c>
      <c r="G42" s="139">
        <v>5</v>
      </c>
      <c r="H42" s="139">
        <v>2</v>
      </c>
      <c r="I42" s="139">
        <v>3</v>
      </c>
      <c r="J42" s="146"/>
      <c r="K42" s="139"/>
      <c r="L42" s="147"/>
    </row>
    <row r="43" spans="1:12" x14ac:dyDescent="0.2">
      <c r="A43" s="66">
        <v>33</v>
      </c>
      <c r="B43" s="32" t="s">
        <v>34</v>
      </c>
      <c r="C43" s="6" t="s">
        <v>35</v>
      </c>
      <c r="D43" s="307">
        <v>0</v>
      </c>
      <c r="E43" s="139">
        <f>F43+G43+H43+I43</f>
        <v>8</v>
      </c>
      <c r="F43" s="139">
        <v>2</v>
      </c>
      <c r="G43" s="139">
        <v>2</v>
      </c>
      <c r="H43" s="139">
        <v>2</v>
      </c>
      <c r="I43" s="139">
        <v>2</v>
      </c>
      <c r="J43" s="146"/>
      <c r="K43" s="139"/>
      <c r="L43" s="147"/>
    </row>
    <row r="44" spans="1:12" hidden="1" x14ac:dyDescent="0.2">
      <c r="A44" s="66">
        <v>34</v>
      </c>
      <c r="B44" s="32" t="s">
        <v>36</v>
      </c>
      <c r="C44" s="6" t="s">
        <v>37</v>
      </c>
      <c r="D44" s="307"/>
      <c r="E44" s="139"/>
      <c r="F44" s="139"/>
      <c r="G44" s="139"/>
      <c r="H44" s="139"/>
      <c r="I44" s="139"/>
      <c r="J44" s="146"/>
      <c r="K44" s="139"/>
      <c r="L44" s="147"/>
    </row>
    <row r="45" spans="1:12" hidden="1" x14ac:dyDescent="0.2">
      <c r="A45" s="66">
        <v>35</v>
      </c>
      <c r="B45" s="32" t="s">
        <v>38</v>
      </c>
      <c r="C45" s="6" t="s">
        <v>39</v>
      </c>
      <c r="D45" s="307"/>
      <c r="E45" s="139"/>
      <c r="F45" s="139"/>
      <c r="G45" s="139"/>
      <c r="H45" s="139"/>
      <c r="I45" s="139"/>
      <c r="J45" s="146"/>
      <c r="K45" s="139"/>
      <c r="L45" s="147"/>
    </row>
    <row r="46" spans="1:12" hidden="1" x14ac:dyDescent="0.2">
      <c r="A46" s="66">
        <v>36</v>
      </c>
      <c r="B46" s="32" t="s">
        <v>40</v>
      </c>
      <c r="C46" s="6" t="s">
        <v>41</v>
      </c>
      <c r="D46" s="307">
        <f>D47</f>
        <v>0</v>
      </c>
      <c r="E46" s="139">
        <f>E47+E48</f>
        <v>0</v>
      </c>
      <c r="F46" s="139">
        <f>F47+F48</f>
        <v>0</v>
      </c>
      <c r="G46" s="139">
        <f>G47+G48</f>
        <v>0</v>
      </c>
      <c r="H46" s="139">
        <f>H47+H48</f>
        <v>0</v>
      </c>
      <c r="I46" s="139">
        <f>I47+I48</f>
        <v>0</v>
      </c>
      <c r="J46" s="146"/>
      <c r="K46" s="139"/>
      <c r="L46" s="147"/>
    </row>
    <row r="47" spans="1:12" hidden="1" x14ac:dyDescent="0.2">
      <c r="A47" s="66">
        <v>37</v>
      </c>
      <c r="B47" s="32" t="s">
        <v>40</v>
      </c>
      <c r="C47" s="6"/>
      <c r="D47" s="307">
        <v>0</v>
      </c>
      <c r="E47" s="139">
        <f>F47+G47+H47+I47</f>
        <v>0</v>
      </c>
      <c r="F47" s="139"/>
      <c r="G47" s="139"/>
      <c r="H47" s="139"/>
      <c r="I47" s="139"/>
      <c r="J47" s="146"/>
      <c r="K47" s="139"/>
      <c r="L47" s="147"/>
    </row>
    <row r="48" spans="1:12" hidden="1" x14ac:dyDescent="0.2">
      <c r="A48" s="66">
        <v>38</v>
      </c>
      <c r="B48" s="32" t="s">
        <v>139</v>
      </c>
      <c r="C48" s="6"/>
      <c r="D48" s="307"/>
      <c r="E48" s="139"/>
      <c r="F48" s="139"/>
      <c r="G48" s="139"/>
      <c r="H48" s="139"/>
      <c r="I48" s="139"/>
      <c r="J48" s="146"/>
      <c r="K48" s="139"/>
      <c r="L48" s="147"/>
    </row>
    <row r="49" spans="1:12" hidden="1" x14ac:dyDescent="0.2">
      <c r="A49" s="66">
        <v>39</v>
      </c>
      <c r="B49" s="26" t="s">
        <v>42</v>
      </c>
      <c r="C49" s="8" t="s">
        <v>43</v>
      </c>
      <c r="D49" s="305">
        <f>D50</f>
        <v>0</v>
      </c>
      <c r="E49" s="139">
        <f>E50+E51</f>
        <v>0</v>
      </c>
      <c r="F49" s="139">
        <f>F50+F51</f>
        <v>0</v>
      </c>
      <c r="G49" s="139">
        <f>G50+G51</f>
        <v>0</v>
      </c>
      <c r="H49" s="139">
        <f>H50+H51</f>
        <v>0</v>
      </c>
      <c r="I49" s="139">
        <f>I50+I51</f>
        <v>0</v>
      </c>
      <c r="J49" s="146"/>
      <c r="K49" s="139"/>
      <c r="L49" s="147"/>
    </row>
    <row r="50" spans="1:12" hidden="1" x14ac:dyDescent="0.2">
      <c r="A50" s="66">
        <v>40</v>
      </c>
      <c r="B50" s="34" t="s">
        <v>42</v>
      </c>
      <c r="C50" s="6"/>
      <c r="D50" s="307">
        <v>0</v>
      </c>
      <c r="E50" s="139">
        <f>F50+G50+H50+I50</f>
        <v>0</v>
      </c>
      <c r="F50" s="139"/>
      <c r="G50" s="139"/>
      <c r="H50" s="139"/>
      <c r="I50" s="139"/>
      <c r="J50" s="146"/>
      <c r="K50" s="139"/>
      <c r="L50" s="147"/>
    </row>
    <row r="51" spans="1:12" hidden="1" x14ac:dyDescent="0.2">
      <c r="A51" s="66">
        <v>41</v>
      </c>
      <c r="B51" s="34" t="s">
        <v>160</v>
      </c>
      <c r="C51" s="6"/>
      <c r="D51" s="307"/>
      <c r="E51" s="139"/>
      <c r="F51" s="139"/>
      <c r="G51" s="139"/>
      <c r="H51" s="139"/>
      <c r="I51" s="139"/>
      <c r="J51" s="100"/>
      <c r="K51" s="61"/>
      <c r="L51" s="101"/>
    </row>
    <row r="52" spans="1:12" hidden="1" x14ac:dyDescent="0.2">
      <c r="A52" s="66">
        <v>42</v>
      </c>
      <c r="B52" s="30" t="s">
        <v>44</v>
      </c>
      <c r="C52" s="8" t="s">
        <v>45</v>
      </c>
      <c r="D52" s="305">
        <f>D53+D54</f>
        <v>0</v>
      </c>
      <c r="E52" s="139">
        <f>E53+E54+E55</f>
        <v>0</v>
      </c>
      <c r="F52" s="139">
        <f>F53+F54+F55</f>
        <v>0</v>
      </c>
      <c r="G52" s="139">
        <f>G53+G54+G55</f>
        <v>0</v>
      </c>
      <c r="H52" s="139">
        <f>H53+H54+H55</f>
        <v>0</v>
      </c>
      <c r="I52" s="139">
        <f>I53+I54+I55</f>
        <v>0</v>
      </c>
      <c r="J52" s="100"/>
      <c r="K52" s="61"/>
      <c r="L52" s="101"/>
    </row>
    <row r="53" spans="1:12" hidden="1" x14ac:dyDescent="0.2">
      <c r="A53" s="66">
        <v>43</v>
      </c>
      <c r="B53" s="32" t="s">
        <v>157</v>
      </c>
      <c r="C53" s="6"/>
      <c r="D53" s="307">
        <v>0</v>
      </c>
      <c r="E53" s="139">
        <f>F53+G53+H53+I53</f>
        <v>0</v>
      </c>
      <c r="F53" s="139"/>
      <c r="G53" s="139"/>
      <c r="H53" s="139"/>
      <c r="I53" s="139"/>
      <c r="J53" s="100"/>
      <c r="K53" s="61"/>
      <c r="L53" s="101"/>
    </row>
    <row r="54" spans="1:12" hidden="1" x14ac:dyDescent="0.2">
      <c r="A54" s="66">
        <v>44</v>
      </c>
      <c r="B54" s="32" t="s">
        <v>158</v>
      </c>
      <c r="C54" s="6"/>
      <c r="D54" s="307">
        <v>0</v>
      </c>
      <c r="E54" s="139">
        <f>F54+G54+H54+I54</f>
        <v>0</v>
      </c>
      <c r="F54" s="139"/>
      <c r="G54" s="139"/>
      <c r="H54" s="139"/>
      <c r="I54" s="139"/>
      <c r="J54" s="100"/>
      <c r="K54" s="61"/>
      <c r="L54" s="101"/>
    </row>
    <row r="55" spans="1:12" hidden="1" x14ac:dyDescent="0.2">
      <c r="A55" s="66">
        <v>45</v>
      </c>
      <c r="B55" s="32" t="s">
        <v>171</v>
      </c>
      <c r="C55" s="6"/>
      <c r="D55" s="307"/>
      <c r="E55" s="138"/>
      <c r="F55" s="138"/>
      <c r="G55" s="138"/>
      <c r="H55" s="138"/>
      <c r="I55" s="138"/>
      <c r="J55" s="98"/>
      <c r="K55" s="46"/>
      <c r="L55" s="99"/>
    </row>
    <row r="56" spans="1:12" hidden="1" x14ac:dyDescent="0.2">
      <c r="A56" s="66">
        <v>46</v>
      </c>
      <c r="B56" s="30" t="s">
        <v>46</v>
      </c>
      <c r="C56" s="4" t="s">
        <v>47</v>
      </c>
      <c r="D56" s="305"/>
      <c r="E56" s="138"/>
      <c r="F56" s="138"/>
      <c r="G56" s="138"/>
      <c r="H56" s="138"/>
      <c r="I56" s="138"/>
      <c r="J56" s="98"/>
      <c r="K56" s="46"/>
      <c r="L56" s="99"/>
    </row>
    <row r="57" spans="1:12" hidden="1" x14ac:dyDescent="0.2">
      <c r="A57" s="66">
        <v>47</v>
      </c>
      <c r="B57" s="34" t="s">
        <v>242</v>
      </c>
      <c r="C57" s="8" t="s">
        <v>51</v>
      </c>
      <c r="D57" s="305">
        <v>0</v>
      </c>
      <c r="E57" s="138">
        <f>F57+G57+H57+I57</f>
        <v>0</v>
      </c>
      <c r="F57" s="138"/>
      <c r="G57" s="138"/>
      <c r="H57" s="138"/>
      <c r="I57" s="138"/>
      <c r="J57" s="98"/>
      <c r="K57" s="46"/>
      <c r="L57" s="99"/>
    </row>
    <row r="58" spans="1:12" hidden="1" x14ac:dyDescent="0.2">
      <c r="A58" s="66">
        <v>48</v>
      </c>
      <c r="B58" s="30" t="s">
        <v>52</v>
      </c>
      <c r="C58" s="8" t="s">
        <v>53</v>
      </c>
      <c r="D58" s="305">
        <f>D61+D62+D60</f>
        <v>0</v>
      </c>
      <c r="E58" s="138">
        <f>E59+E60+E61</f>
        <v>0</v>
      </c>
      <c r="F58" s="138">
        <f>F59+F60+F61</f>
        <v>0</v>
      </c>
      <c r="G58" s="138">
        <f>G59+G60+G61</f>
        <v>0</v>
      </c>
      <c r="H58" s="138">
        <f>H59+H60+H61</f>
        <v>0</v>
      </c>
      <c r="I58" s="138">
        <f>I59+I60+I61</f>
        <v>0</v>
      </c>
      <c r="J58" s="98"/>
      <c r="K58" s="46"/>
      <c r="L58" s="99"/>
    </row>
    <row r="59" spans="1:12" hidden="1" x14ac:dyDescent="0.2">
      <c r="A59" s="66">
        <v>49</v>
      </c>
      <c r="B59" s="32" t="s">
        <v>54</v>
      </c>
      <c r="C59" s="6" t="s">
        <v>55</v>
      </c>
      <c r="D59" s="307"/>
      <c r="E59" s="139">
        <f>F59+G59+H59+I59</f>
        <v>0</v>
      </c>
      <c r="F59" s="139"/>
      <c r="G59" s="139"/>
      <c r="H59" s="139"/>
      <c r="I59" s="139"/>
      <c r="J59" s="100"/>
      <c r="K59" s="61"/>
      <c r="L59" s="101"/>
    </row>
    <row r="60" spans="1:12" hidden="1" x14ac:dyDescent="0.2">
      <c r="A60" s="66">
        <v>50</v>
      </c>
      <c r="B60" s="32" t="s">
        <v>56</v>
      </c>
      <c r="C60" s="6" t="s">
        <v>57</v>
      </c>
      <c r="D60" s="307">
        <v>0</v>
      </c>
      <c r="E60" s="139">
        <f>F60+G60+H60+I60</f>
        <v>0</v>
      </c>
      <c r="F60" s="139"/>
      <c r="G60" s="139"/>
      <c r="H60" s="139"/>
      <c r="I60" s="139"/>
      <c r="J60" s="100"/>
      <c r="K60" s="61"/>
      <c r="L60" s="101"/>
    </row>
    <row r="61" spans="1:12" hidden="1" x14ac:dyDescent="0.2">
      <c r="A61" s="66">
        <v>51</v>
      </c>
      <c r="B61" s="32" t="s">
        <v>58</v>
      </c>
      <c r="C61" s="6" t="s">
        <v>59</v>
      </c>
      <c r="D61" s="307">
        <v>0</v>
      </c>
      <c r="E61" s="139">
        <f>F61+G61+H61+I61</f>
        <v>0</v>
      </c>
      <c r="F61" s="139"/>
      <c r="G61" s="139"/>
      <c r="H61" s="139"/>
      <c r="I61" s="139"/>
      <c r="J61" s="100"/>
      <c r="K61" s="61"/>
      <c r="L61" s="101"/>
    </row>
    <row r="62" spans="1:12" hidden="1" x14ac:dyDescent="0.2">
      <c r="A62" s="66">
        <v>52</v>
      </c>
      <c r="B62" s="32" t="s">
        <v>221</v>
      </c>
      <c r="C62" s="127" t="s">
        <v>59</v>
      </c>
      <c r="D62" s="243" t="s">
        <v>229</v>
      </c>
      <c r="E62" s="139">
        <f>F62+G62+H62+I62</f>
        <v>0</v>
      </c>
      <c r="F62" s="139"/>
      <c r="G62" s="139"/>
      <c r="H62" s="139"/>
      <c r="I62" s="139"/>
      <c r="J62" s="100"/>
      <c r="K62" s="61"/>
      <c r="L62" s="101"/>
    </row>
    <row r="63" spans="1:12" hidden="1" x14ac:dyDescent="0.2">
      <c r="A63" s="66">
        <v>53</v>
      </c>
      <c r="B63" s="35" t="s">
        <v>159</v>
      </c>
      <c r="C63" s="8" t="s">
        <v>61</v>
      </c>
      <c r="D63" s="314">
        <f>D66+D67</f>
        <v>0</v>
      </c>
      <c r="E63" s="138">
        <f>E64+E65+E66</f>
        <v>0</v>
      </c>
      <c r="F63" s="138">
        <f>F64+F65+F66</f>
        <v>0</v>
      </c>
      <c r="G63" s="138">
        <f>G64+G65+G66</f>
        <v>0</v>
      </c>
      <c r="H63" s="138">
        <f>H64+H65+H66</f>
        <v>0</v>
      </c>
      <c r="I63" s="138">
        <f>I64+I65+I66</f>
        <v>0</v>
      </c>
      <c r="J63" s="98"/>
      <c r="K63" s="46"/>
      <c r="L63" s="99"/>
    </row>
    <row r="64" spans="1:12" hidden="1" x14ac:dyDescent="0.2">
      <c r="A64" s="66">
        <v>54</v>
      </c>
      <c r="B64" s="32" t="s">
        <v>62</v>
      </c>
      <c r="C64" s="6" t="s">
        <v>63</v>
      </c>
      <c r="D64" s="326"/>
      <c r="E64" s="138"/>
      <c r="F64" s="138"/>
      <c r="G64" s="138"/>
      <c r="H64" s="138"/>
      <c r="I64" s="138"/>
      <c r="J64" s="98"/>
      <c r="K64" s="46"/>
      <c r="L64" s="99"/>
    </row>
    <row r="65" spans="1:12" hidden="1" x14ac:dyDescent="0.2">
      <c r="A65" s="66">
        <v>55</v>
      </c>
      <c r="B65" s="32" t="s">
        <v>64</v>
      </c>
      <c r="C65" s="6" t="s">
        <v>65</v>
      </c>
      <c r="D65" s="326"/>
      <c r="E65" s="139"/>
      <c r="F65" s="139"/>
      <c r="G65" s="139"/>
      <c r="H65" s="139"/>
      <c r="I65" s="139"/>
      <c r="J65" s="100"/>
      <c r="K65" s="61"/>
      <c r="L65" s="101"/>
    </row>
    <row r="66" spans="1:12" hidden="1" x14ac:dyDescent="0.2">
      <c r="A66" s="66">
        <v>56</v>
      </c>
      <c r="B66" s="131" t="s">
        <v>66</v>
      </c>
      <c r="C66" s="132" t="s">
        <v>67</v>
      </c>
      <c r="D66" s="327" t="s">
        <v>229</v>
      </c>
      <c r="E66" s="154">
        <f>F66+G66+H66+I66</f>
        <v>0</v>
      </c>
      <c r="F66" s="154"/>
      <c r="G66" s="154"/>
      <c r="H66" s="154"/>
      <c r="I66" s="154"/>
      <c r="J66" s="121"/>
      <c r="K66" s="122"/>
      <c r="L66" s="123"/>
    </row>
    <row r="67" spans="1:12" hidden="1" x14ac:dyDescent="0.2">
      <c r="A67" s="66">
        <v>57</v>
      </c>
      <c r="B67" s="320" t="s">
        <v>222</v>
      </c>
      <c r="C67" s="321" t="s">
        <v>67</v>
      </c>
      <c r="D67" s="328" t="s">
        <v>229</v>
      </c>
      <c r="E67" s="154">
        <f>F67+G67+H67+I67</f>
        <v>0</v>
      </c>
      <c r="F67" s="322">
        <v>0</v>
      </c>
      <c r="G67" s="322">
        <v>0</v>
      </c>
      <c r="H67" s="322">
        <v>0</v>
      </c>
      <c r="I67" s="322">
        <v>0</v>
      </c>
      <c r="J67" s="323"/>
      <c r="K67" s="324"/>
      <c r="L67" s="325"/>
    </row>
    <row r="68" spans="1:12" hidden="1" x14ac:dyDescent="0.2">
      <c r="A68" s="66">
        <v>58</v>
      </c>
      <c r="B68" s="262" t="s">
        <v>68</v>
      </c>
      <c r="C68" s="78" t="s">
        <v>69</v>
      </c>
      <c r="D68" s="329"/>
      <c r="E68" s="180">
        <f>E69+E70</f>
        <v>0</v>
      </c>
      <c r="F68" s="180">
        <f>F69+F70</f>
        <v>0</v>
      </c>
      <c r="G68" s="180">
        <f>G69+G70</f>
        <v>0</v>
      </c>
      <c r="H68" s="180">
        <f>H69+H70</f>
        <v>0</v>
      </c>
      <c r="I68" s="180">
        <f>I69+I70</f>
        <v>0</v>
      </c>
      <c r="J68" s="181"/>
      <c r="K68" s="179"/>
      <c r="L68" s="182"/>
    </row>
    <row r="69" spans="1:12" hidden="1" x14ac:dyDescent="0.2">
      <c r="A69" s="66">
        <v>59</v>
      </c>
      <c r="B69" s="32" t="s">
        <v>70</v>
      </c>
      <c r="C69" s="6" t="s">
        <v>71</v>
      </c>
      <c r="D69" s="326"/>
      <c r="E69" s="139"/>
      <c r="F69" s="139"/>
      <c r="G69" s="139"/>
      <c r="H69" s="139"/>
      <c r="I69" s="139"/>
      <c r="J69" s="100"/>
      <c r="K69" s="61"/>
      <c r="L69" s="101"/>
    </row>
    <row r="70" spans="1:12" hidden="1" x14ac:dyDescent="0.2">
      <c r="A70" s="66">
        <v>60</v>
      </c>
      <c r="B70" s="32" t="s">
        <v>72</v>
      </c>
      <c r="C70" s="6" t="s">
        <v>73</v>
      </c>
      <c r="D70" s="326"/>
      <c r="E70" s="139"/>
      <c r="F70" s="139"/>
      <c r="G70" s="139"/>
      <c r="H70" s="139"/>
      <c r="I70" s="139"/>
      <c r="J70" s="100"/>
      <c r="K70" s="61"/>
      <c r="L70" s="101"/>
    </row>
    <row r="71" spans="1:12" ht="13.5" hidden="1" thickBot="1" x14ac:dyDescent="0.25">
      <c r="A71" s="66">
        <v>61</v>
      </c>
      <c r="B71" s="265" t="s">
        <v>74</v>
      </c>
      <c r="C71" s="266" t="s">
        <v>75</v>
      </c>
      <c r="D71" s="330"/>
      <c r="E71" s="193">
        <f>F71+G71+H71+I71</f>
        <v>0</v>
      </c>
      <c r="F71" s="193">
        <v>0</v>
      </c>
      <c r="G71" s="193">
        <f>1-1</f>
        <v>0</v>
      </c>
      <c r="H71" s="193">
        <v>0</v>
      </c>
      <c r="I71" s="193">
        <v>0</v>
      </c>
      <c r="J71" s="268"/>
      <c r="K71" s="269"/>
      <c r="L71" s="270"/>
    </row>
    <row r="72" spans="1:12" hidden="1" x14ac:dyDescent="0.2">
      <c r="A72" s="66">
        <v>62</v>
      </c>
      <c r="B72" s="79" t="s">
        <v>76</v>
      </c>
      <c r="C72" s="78" t="s">
        <v>77</v>
      </c>
      <c r="D72" s="329"/>
      <c r="E72" s="180"/>
      <c r="F72" s="180"/>
      <c r="G72" s="180"/>
      <c r="H72" s="180"/>
      <c r="I72" s="180"/>
      <c r="J72" s="181"/>
      <c r="K72" s="179"/>
      <c r="L72" s="182"/>
    </row>
    <row r="73" spans="1:12" hidden="1" x14ac:dyDescent="0.2">
      <c r="A73" s="66">
        <v>63</v>
      </c>
      <c r="B73" s="30" t="s">
        <v>78</v>
      </c>
      <c r="C73" s="8" t="s">
        <v>79</v>
      </c>
      <c r="D73" s="331"/>
      <c r="E73" s="138"/>
      <c r="F73" s="138"/>
      <c r="G73" s="138"/>
      <c r="H73" s="138"/>
      <c r="I73" s="138"/>
      <c r="J73" s="98"/>
      <c r="K73" s="46"/>
      <c r="L73" s="99"/>
    </row>
    <row r="74" spans="1:12" hidden="1" x14ac:dyDescent="0.2">
      <c r="A74" s="66">
        <v>64</v>
      </c>
      <c r="B74" s="30" t="s">
        <v>133</v>
      </c>
      <c r="C74" s="8" t="s">
        <v>80</v>
      </c>
      <c r="D74" s="331"/>
      <c r="E74" s="138"/>
      <c r="F74" s="138"/>
      <c r="G74" s="138"/>
      <c r="H74" s="138"/>
      <c r="I74" s="138"/>
      <c r="J74" s="98"/>
      <c r="K74" s="46"/>
      <c r="L74" s="99"/>
    </row>
    <row r="75" spans="1:12" hidden="1" x14ac:dyDescent="0.2">
      <c r="A75" s="66">
        <v>65</v>
      </c>
      <c r="B75" s="30" t="s">
        <v>264</v>
      </c>
      <c r="C75" s="480" t="s">
        <v>82</v>
      </c>
      <c r="D75" s="314">
        <f t="shared" ref="D75:I75" si="3">D76+D77</f>
        <v>0</v>
      </c>
      <c r="E75" s="314">
        <f t="shared" si="3"/>
        <v>0</v>
      </c>
      <c r="F75" s="314">
        <f t="shared" si="3"/>
        <v>0</v>
      </c>
      <c r="G75" s="314">
        <f t="shared" si="3"/>
        <v>0</v>
      </c>
      <c r="H75" s="314">
        <f t="shared" si="3"/>
        <v>0</v>
      </c>
      <c r="I75" s="314">
        <f t="shared" si="3"/>
        <v>0</v>
      </c>
      <c r="J75" s="98"/>
      <c r="K75" s="46"/>
      <c r="L75" s="99"/>
    </row>
    <row r="76" spans="1:12" hidden="1" x14ac:dyDescent="0.2">
      <c r="A76" s="66">
        <v>66</v>
      </c>
      <c r="B76" s="32" t="s">
        <v>265</v>
      </c>
      <c r="C76" s="127" t="s">
        <v>266</v>
      </c>
      <c r="D76" s="314"/>
      <c r="E76" s="138">
        <f>F76+G76+H76+I76</f>
        <v>0</v>
      </c>
      <c r="F76" s="138"/>
      <c r="G76" s="138"/>
      <c r="H76" s="138"/>
      <c r="I76" s="138"/>
      <c r="J76" s="98"/>
      <c r="K76" s="46"/>
      <c r="L76" s="99"/>
    </row>
    <row r="77" spans="1:12" hidden="1" x14ac:dyDescent="0.2">
      <c r="A77" s="66">
        <v>67</v>
      </c>
      <c r="B77" s="32" t="s">
        <v>190</v>
      </c>
      <c r="C77" s="8" t="s">
        <v>83</v>
      </c>
      <c r="D77" s="314">
        <f>D78+D79+D80+D81+D84</f>
        <v>0</v>
      </c>
      <c r="E77" s="139">
        <f>E78+E79+E80+E81+E82+E83+E84</f>
        <v>0</v>
      </c>
      <c r="F77" s="139">
        <f>F78+F79+F80+F81</f>
        <v>0</v>
      </c>
      <c r="G77" s="139">
        <f>G78+G79+G80+G81</f>
        <v>0</v>
      </c>
      <c r="H77" s="139">
        <f>H78+H79+H80+H81</f>
        <v>0</v>
      </c>
      <c r="I77" s="139">
        <f>I78+I79+I80+I81</f>
        <v>0</v>
      </c>
      <c r="J77" s="100"/>
      <c r="K77" s="61"/>
      <c r="L77" s="101"/>
    </row>
    <row r="78" spans="1:12" hidden="1" x14ac:dyDescent="0.2">
      <c r="A78" s="66">
        <v>68</v>
      </c>
      <c r="B78" s="32" t="s">
        <v>140</v>
      </c>
      <c r="C78" s="6"/>
      <c r="D78" s="326"/>
      <c r="E78" s="139"/>
      <c r="F78" s="139"/>
      <c r="G78" s="139"/>
      <c r="H78" s="139"/>
      <c r="I78" s="139"/>
      <c r="J78" s="100"/>
      <c r="K78" s="61"/>
      <c r="L78" s="101"/>
    </row>
    <row r="79" spans="1:12" hidden="1" x14ac:dyDescent="0.2">
      <c r="A79" s="66">
        <v>69</v>
      </c>
      <c r="B79" s="32" t="s">
        <v>186</v>
      </c>
      <c r="C79" s="6"/>
      <c r="D79" s="326"/>
      <c r="E79" s="139"/>
      <c r="F79" s="139"/>
      <c r="G79" s="139"/>
      <c r="H79" s="139"/>
      <c r="I79" s="139"/>
      <c r="J79" s="100"/>
      <c r="K79" s="61"/>
      <c r="L79" s="101"/>
    </row>
    <row r="80" spans="1:12" hidden="1" x14ac:dyDescent="0.2">
      <c r="A80" s="66">
        <v>70</v>
      </c>
      <c r="B80" s="32" t="s">
        <v>156</v>
      </c>
      <c r="C80" s="6"/>
      <c r="D80" s="326"/>
      <c r="E80" s="139"/>
      <c r="F80" s="139"/>
      <c r="G80" s="139"/>
      <c r="H80" s="139"/>
      <c r="I80" s="139"/>
      <c r="J80" s="100"/>
      <c r="K80" s="61"/>
      <c r="L80" s="101"/>
    </row>
    <row r="81" spans="1:12" hidden="1" x14ac:dyDescent="0.2">
      <c r="A81" s="66">
        <v>71</v>
      </c>
      <c r="B81" s="131" t="s">
        <v>189</v>
      </c>
      <c r="C81" s="132"/>
      <c r="D81" s="327" t="s">
        <v>229</v>
      </c>
      <c r="E81" s="154">
        <f>F81+G81+H81+I81</f>
        <v>0</v>
      </c>
      <c r="F81" s="154"/>
      <c r="G81" s="154"/>
      <c r="H81" s="154"/>
      <c r="I81" s="154"/>
      <c r="J81" s="121"/>
      <c r="K81" s="122"/>
      <c r="L81" s="123"/>
    </row>
    <row r="82" spans="1:12" hidden="1" x14ac:dyDescent="0.2">
      <c r="A82" s="66">
        <v>72</v>
      </c>
      <c r="B82" s="320" t="s">
        <v>201</v>
      </c>
      <c r="C82" s="613"/>
      <c r="D82" s="614"/>
      <c r="E82" s="322"/>
      <c r="F82" s="322"/>
      <c r="G82" s="322"/>
      <c r="H82" s="322"/>
      <c r="I82" s="322"/>
      <c r="J82" s="323"/>
      <c r="K82" s="324"/>
      <c r="L82" s="325"/>
    </row>
    <row r="83" spans="1:12" hidden="1" x14ac:dyDescent="0.2">
      <c r="A83" s="66">
        <v>73</v>
      </c>
      <c r="B83" s="283" t="s">
        <v>236</v>
      </c>
      <c r="C83" s="6"/>
      <c r="D83" s="242"/>
      <c r="E83" s="139"/>
      <c r="F83" s="139"/>
      <c r="G83" s="139"/>
      <c r="H83" s="139"/>
      <c r="I83" s="139"/>
      <c r="J83" s="100"/>
      <c r="K83" s="61"/>
      <c r="L83" s="101"/>
    </row>
    <row r="84" spans="1:12" hidden="1" x14ac:dyDescent="0.2">
      <c r="A84" s="66">
        <v>74</v>
      </c>
      <c r="B84" s="283" t="s">
        <v>263</v>
      </c>
      <c r="C84" s="63"/>
      <c r="D84" s="466" t="s">
        <v>229</v>
      </c>
      <c r="E84" s="363">
        <f>F84+G84+H84+I84</f>
        <v>0</v>
      </c>
      <c r="F84" s="363"/>
      <c r="G84" s="363"/>
      <c r="H84" s="363"/>
      <c r="I84" s="363"/>
      <c r="J84" s="189"/>
      <c r="K84" s="188"/>
      <c r="L84" s="204"/>
    </row>
    <row r="85" spans="1:12" hidden="1" x14ac:dyDescent="0.2">
      <c r="A85" s="66">
        <v>75</v>
      </c>
      <c r="B85" s="283" t="s">
        <v>240</v>
      </c>
      <c r="C85" s="63"/>
      <c r="D85" s="254"/>
      <c r="E85" s="363"/>
      <c r="F85" s="363"/>
      <c r="G85" s="363"/>
      <c r="H85" s="363"/>
      <c r="I85" s="363"/>
      <c r="J85" s="189"/>
      <c r="K85" s="188"/>
      <c r="L85" s="204"/>
    </row>
    <row r="86" spans="1:12" hidden="1" x14ac:dyDescent="0.2">
      <c r="A86" s="66">
        <v>76</v>
      </c>
      <c r="B86" s="283" t="s">
        <v>281</v>
      </c>
      <c r="C86" s="63"/>
      <c r="D86" s="254"/>
      <c r="E86" s="363"/>
      <c r="F86" s="363"/>
      <c r="G86" s="363"/>
      <c r="H86" s="363"/>
      <c r="I86" s="363"/>
      <c r="J86" s="189"/>
      <c r="K86" s="188"/>
      <c r="L86" s="204"/>
    </row>
    <row r="87" spans="1:12" ht="25.5" hidden="1" x14ac:dyDescent="0.2">
      <c r="A87" s="66">
        <v>77</v>
      </c>
      <c r="B87" s="85" t="s">
        <v>84</v>
      </c>
      <c r="C87" s="78" t="s">
        <v>85</v>
      </c>
      <c r="D87" s="247"/>
      <c r="E87" s="180"/>
      <c r="F87" s="180"/>
      <c r="G87" s="180"/>
      <c r="H87" s="180"/>
      <c r="I87" s="180"/>
      <c r="J87" s="181"/>
      <c r="K87" s="179"/>
      <c r="L87" s="182"/>
    </row>
    <row r="88" spans="1:12" ht="38.25" hidden="1" x14ac:dyDescent="0.2">
      <c r="A88" s="66">
        <v>78</v>
      </c>
      <c r="B88" s="24" t="s">
        <v>136</v>
      </c>
      <c r="C88" s="86" t="s">
        <v>86</v>
      </c>
      <c r="D88" s="248"/>
      <c r="E88" s="138"/>
      <c r="F88" s="138"/>
      <c r="G88" s="138"/>
      <c r="H88" s="138"/>
      <c r="I88" s="138"/>
      <c r="J88" s="98"/>
      <c r="K88" s="46"/>
      <c r="L88" s="99"/>
    </row>
    <row r="89" spans="1:12" ht="13.5" hidden="1" thickBot="1" x14ac:dyDescent="0.25">
      <c r="A89" s="66">
        <v>79</v>
      </c>
      <c r="B89" s="77" t="s">
        <v>87</v>
      </c>
      <c r="C89" s="68" t="s">
        <v>88</v>
      </c>
      <c r="D89" s="249"/>
      <c r="E89" s="140"/>
      <c r="F89" s="140"/>
      <c r="G89" s="140"/>
      <c r="H89" s="140"/>
      <c r="I89" s="140"/>
      <c r="J89" s="102"/>
      <c r="K89" s="87"/>
      <c r="L89" s="103"/>
    </row>
    <row r="90" spans="1:12" hidden="1" x14ac:dyDescent="0.2">
      <c r="A90" s="66">
        <v>80</v>
      </c>
      <c r="B90" s="79" t="s">
        <v>89</v>
      </c>
      <c r="C90" s="78" t="s">
        <v>90</v>
      </c>
      <c r="D90" s="247"/>
      <c r="E90" s="141"/>
      <c r="F90" s="141"/>
      <c r="G90" s="141"/>
      <c r="H90" s="141"/>
      <c r="I90" s="141"/>
      <c r="J90" s="104"/>
      <c r="K90" s="90"/>
      <c r="L90" s="105"/>
    </row>
    <row r="91" spans="1:12" hidden="1" x14ac:dyDescent="0.2">
      <c r="A91" s="66">
        <v>81</v>
      </c>
      <c r="B91" s="30" t="s">
        <v>91</v>
      </c>
      <c r="C91" s="8" t="s">
        <v>92</v>
      </c>
      <c r="D91" s="314" t="str">
        <f t="shared" ref="D91:I91" si="4">D92</f>
        <v>0</v>
      </c>
      <c r="E91" s="138">
        <f t="shared" si="4"/>
        <v>0</v>
      </c>
      <c r="F91" s="138">
        <f t="shared" si="4"/>
        <v>0</v>
      </c>
      <c r="G91" s="138">
        <f t="shared" si="4"/>
        <v>0</v>
      </c>
      <c r="H91" s="138">
        <f t="shared" si="4"/>
        <v>0</v>
      </c>
      <c r="I91" s="138">
        <f t="shared" si="4"/>
        <v>0</v>
      </c>
      <c r="J91" s="98"/>
      <c r="K91" s="46"/>
      <c r="L91" s="99"/>
    </row>
    <row r="92" spans="1:12" hidden="1" x14ac:dyDescent="0.2">
      <c r="A92" s="66">
        <v>82</v>
      </c>
      <c r="B92" s="37" t="s">
        <v>93</v>
      </c>
      <c r="C92" s="8" t="s">
        <v>94</v>
      </c>
      <c r="D92" s="314" t="str">
        <f>D93</f>
        <v>0</v>
      </c>
      <c r="E92" s="138">
        <f>E93+E105</f>
        <v>0</v>
      </c>
      <c r="F92" s="138">
        <f>F93+F105</f>
        <v>0</v>
      </c>
      <c r="G92" s="138">
        <f>G93+G105</f>
        <v>0</v>
      </c>
      <c r="H92" s="138">
        <f>H93+H105</f>
        <v>0</v>
      </c>
      <c r="I92" s="138">
        <f>I93+I105</f>
        <v>0</v>
      </c>
      <c r="J92" s="98"/>
      <c r="K92" s="46"/>
      <c r="L92" s="99"/>
    </row>
    <row r="93" spans="1:12" hidden="1" x14ac:dyDescent="0.2">
      <c r="A93" s="66">
        <v>83</v>
      </c>
      <c r="B93" s="37" t="s">
        <v>95</v>
      </c>
      <c r="C93" s="8" t="s">
        <v>96</v>
      </c>
      <c r="D93" s="314" t="str">
        <f>D101</f>
        <v>0</v>
      </c>
      <c r="E93" s="138">
        <f>E94+E95+E96+E97+E99+E100+E101</f>
        <v>0</v>
      </c>
      <c r="F93" s="138">
        <f>F94+F95+F96+F97+F99+F100+F101</f>
        <v>0</v>
      </c>
      <c r="G93" s="138">
        <f>G94+G95+G96+G97+G99+G100+G101</f>
        <v>0</v>
      </c>
      <c r="H93" s="138">
        <f>H94+H95+H96+H97+H99+H100+H101</f>
        <v>0</v>
      </c>
      <c r="I93" s="138">
        <f>I94+I95+I96+I97+I99+I100+I101</f>
        <v>0</v>
      </c>
      <c r="J93" s="98"/>
      <c r="K93" s="46"/>
      <c r="L93" s="99"/>
    </row>
    <row r="94" spans="1:12" hidden="1" x14ac:dyDescent="0.2">
      <c r="A94" s="66">
        <v>84</v>
      </c>
      <c r="B94" s="38" t="s">
        <v>97</v>
      </c>
      <c r="C94" s="6"/>
      <c r="D94" s="326"/>
      <c r="E94" s="138"/>
      <c r="F94" s="138"/>
      <c r="G94" s="138"/>
      <c r="H94" s="138"/>
      <c r="I94" s="138"/>
      <c r="J94" s="106"/>
      <c r="K94" s="46"/>
      <c r="L94" s="99"/>
    </row>
    <row r="95" spans="1:12" hidden="1" x14ac:dyDescent="0.2">
      <c r="A95" s="66">
        <v>85</v>
      </c>
      <c r="B95" s="38" t="s">
        <v>102</v>
      </c>
      <c r="C95" s="6"/>
      <c r="D95" s="326"/>
      <c r="E95" s="138"/>
      <c r="F95" s="138"/>
      <c r="G95" s="138"/>
      <c r="H95" s="138"/>
      <c r="I95" s="138"/>
      <c r="J95" s="106"/>
      <c r="K95" s="46"/>
      <c r="L95" s="99"/>
    </row>
    <row r="96" spans="1:12" hidden="1" x14ac:dyDescent="0.2">
      <c r="A96" s="66">
        <v>86</v>
      </c>
      <c r="B96" s="38" t="s">
        <v>98</v>
      </c>
      <c r="C96" s="6"/>
      <c r="D96" s="326"/>
      <c r="E96" s="138"/>
      <c r="F96" s="138"/>
      <c r="G96" s="138"/>
      <c r="H96" s="138"/>
      <c r="I96" s="138"/>
      <c r="J96" s="106"/>
      <c r="K96" s="46"/>
      <c r="L96" s="99"/>
    </row>
    <row r="97" spans="1:12" hidden="1" x14ac:dyDescent="0.2">
      <c r="A97" s="66">
        <v>87</v>
      </c>
      <c r="B97" s="93" t="s">
        <v>100</v>
      </c>
      <c r="C97" s="6"/>
      <c r="D97" s="326"/>
      <c r="E97" s="138"/>
      <c r="F97" s="138"/>
      <c r="G97" s="138"/>
      <c r="H97" s="138"/>
      <c r="I97" s="138"/>
      <c r="J97" s="106"/>
      <c r="K97" s="46"/>
      <c r="L97" s="99"/>
    </row>
    <row r="98" spans="1:12" hidden="1" x14ac:dyDescent="0.2">
      <c r="A98" s="66">
        <v>88</v>
      </c>
      <c r="B98" s="197" t="s">
        <v>200</v>
      </c>
      <c r="C98" s="6"/>
      <c r="D98" s="326"/>
      <c r="E98" s="138"/>
      <c r="F98" s="138"/>
      <c r="G98" s="138"/>
      <c r="H98" s="138"/>
      <c r="I98" s="138"/>
      <c r="J98" s="106"/>
      <c r="K98" s="46"/>
      <c r="L98" s="99"/>
    </row>
    <row r="99" spans="1:12" hidden="1" x14ac:dyDescent="0.2">
      <c r="A99" s="66">
        <v>89</v>
      </c>
      <c r="B99" s="94" t="s">
        <v>99</v>
      </c>
      <c r="C99" s="6"/>
      <c r="D99" s="326"/>
      <c r="E99" s="138"/>
      <c r="F99" s="138"/>
      <c r="G99" s="138"/>
      <c r="H99" s="138"/>
      <c r="I99" s="138"/>
      <c r="J99" s="106"/>
      <c r="K99" s="46"/>
      <c r="L99" s="99"/>
    </row>
    <row r="100" spans="1:12" hidden="1" x14ac:dyDescent="0.2">
      <c r="A100" s="66">
        <v>90</v>
      </c>
      <c r="B100" s="95" t="s">
        <v>237</v>
      </c>
      <c r="C100" s="6"/>
      <c r="D100" s="326"/>
      <c r="E100" s="138"/>
      <c r="F100" s="138"/>
      <c r="G100" s="138"/>
      <c r="H100" s="138"/>
      <c r="I100" s="138"/>
      <c r="J100" s="106"/>
      <c r="K100" s="46"/>
      <c r="L100" s="99"/>
    </row>
    <row r="101" spans="1:12" ht="13.5" hidden="1" thickBot="1" x14ac:dyDescent="0.25">
      <c r="A101" s="66">
        <v>91</v>
      </c>
      <c r="B101" s="192" t="s">
        <v>238</v>
      </c>
      <c r="C101" s="68"/>
      <c r="D101" s="332" t="s">
        <v>229</v>
      </c>
      <c r="E101" s="193">
        <f>F101+G101+H101+I101</f>
        <v>0</v>
      </c>
      <c r="F101" s="193"/>
      <c r="G101" s="193"/>
      <c r="H101" s="193"/>
      <c r="I101" s="193"/>
      <c r="J101" s="268"/>
      <c r="K101" s="269"/>
      <c r="L101" s="270"/>
    </row>
    <row r="102" spans="1:12" hidden="1" x14ac:dyDescent="0.2">
      <c r="A102" s="66">
        <v>92</v>
      </c>
      <c r="B102" s="3" t="s">
        <v>269</v>
      </c>
      <c r="C102" s="198"/>
      <c r="D102" s="496"/>
      <c r="E102" s="199"/>
      <c r="F102" s="199"/>
      <c r="G102" s="199"/>
      <c r="H102" s="199"/>
      <c r="I102" s="199"/>
      <c r="J102" s="497"/>
      <c r="K102" s="498"/>
      <c r="L102" s="499"/>
    </row>
    <row r="103" spans="1:12" hidden="1" x14ac:dyDescent="0.2">
      <c r="A103" s="66">
        <v>93</v>
      </c>
      <c r="B103" s="95" t="s">
        <v>267</v>
      </c>
      <c r="C103" s="198"/>
      <c r="D103" s="496"/>
      <c r="E103" s="199"/>
      <c r="F103" s="199"/>
      <c r="G103" s="199"/>
      <c r="H103" s="199"/>
      <c r="I103" s="199"/>
      <c r="J103" s="497"/>
      <c r="K103" s="498"/>
      <c r="L103" s="499"/>
    </row>
    <row r="104" spans="1:12" hidden="1" x14ac:dyDescent="0.2">
      <c r="A104" s="66">
        <v>94</v>
      </c>
      <c r="B104" s="95" t="s">
        <v>268</v>
      </c>
      <c r="C104" s="198"/>
      <c r="D104" s="496"/>
      <c r="E104" s="199"/>
      <c r="F104" s="199"/>
      <c r="G104" s="199"/>
      <c r="H104" s="199"/>
      <c r="I104" s="199"/>
      <c r="J104" s="497"/>
      <c r="K104" s="498"/>
      <c r="L104" s="499"/>
    </row>
    <row r="105" spans="1:12" hidden="1" x14ac:dyDescent="0.2">
      <c r="A105" s="66">
        <v>95</v>
      </c>
      <c r="B105" s="467" t="s">
        <v>103</v>
      </c>
      <c r="C105" s="78" t="s">
        <v>104</v>
      </c>
      <c r="D105" s="247"/>
      <c r="E105" s="180">
        <f>E106+E107+E108</f>
        <v>0</v>
      </c>
      <c r="F105" s="180">
        <f>F106+F107+F108</f>
        <v>0</v>
      </c>
      <c r="G105" s="180">
        <f>G106+G107+G108</f>
        <v>0</v>
      </c>
      <c r="H105" s="180">
        <f>H106+H107+H108</f>
        <v>0</v>
      </c>
      <c r="I105" s="180">
        <f>I106+I107+I108</f>
        <v>0</v>
      </c>
      <c r="J105" s="181"/>
      <c r="K105" s="179"/>
      <c r="L105" s="182"/>
    </row>
    <row r="106" spans="1:12" hidden="1" x14ac:dyDescent="0.2">
      <c r="A106" s="66">
        <v>96</v>
      </c>
      <c r="B106" s="97" t="s">
        <v>105</v>
      </c>
      <c r="C106" s="6"/>
      <c r="D106" s="242"/>
      <c r="E106" s="138"/>
      <c r="F106" s="138"/>
      <c r="G106" s="138"/>
      <c r="H106" s="138"/>
      <c r="I106" s="138"/>
      <c r="J106" s="106"/>
      <c r="K106" s="46"/>
      <c r="L106" s="99"/>
    </row>
    <row r="107" spans="1:12" hidden="1" x14ac:dyDescent="0.2">
      <c r="A107" s="66">
        <v>97</v>
      </c>
      <c r="B107" s="62" t="s">
        <v>106</v>
      </c>
      <c r="C107" s="6"/>
      <c r="D107" s="242"/>
      <c r="E107" s="138"/>
      <c r="F107" s="138"/>
      <c r="G107" s="138"/>
      <c r="H107" s="138"/>
      <c r="I107" s="138"/>
      <c r="J107" s="106"/>
      <c r="K107" s="46"/>
      <c r="L107" s="99"/>
    </row>
    <row r="108" spans="1:12" hidden="1" x14ac:dyDescent="0.2">
      <c r="A108" s="66">
        <v>98</v>
      </c>
      <c r="B108" s="38" t="s">
        <v>141</v>
      </c>
      <c r="C108" s="6"/>
      <c r="D108" s="242"/>
      <c r="E108" s="138"/>
      <c r="F108" s="138"/>
      <c r="G108" s="138"/>
      <c r="H108" s="138"/>
      <c r="I108" s="138"/>
      <c r="J108" s="106"/>
      <c r="K108" s="46"/>
      <c r="L108" s="99"/>
    </row>
    <row r="109" spans="1:12" hidden="1" x14ac:dyDescent="0.2">
      <c r="A109" s="66">
        <v>99</v>
      </c>
      <c r="B109" s="38" t="s">
        <v>197</v>
      </c>
      <c r="C109" s="6"/>
      <c r="D109" s="242"/>
      <c r="E109" s="138"/>
      <c r="F109" s="138"/>
      <c r="G109" s="138"/>
      <c r="H109" s="138"/>
      <c r="I109" s="138"/>
      <c r="J109" s="98"/>
      <c r="K109" s="46"/>
      <c r="L109" s="99"/>
    </row>
    <row r="110" spans="1:12" ht="25.5" hidden="1" x14ac:dyDescent="0.2">
      <c r="A110" s="66">
        <v>100</v>
      </c>
      <c r="B110" s="25" t="s">
        <v>107</v>
      </c>
      <c r="C110" s="86" t="s">
        <v>108</v>
      </c>
      <c r="D110" s="248"/>
      <c r="E110" s="138">
        <f>E115</f>
        <v>0</v>
      </c>
      <c r="F110" s="138">
        <f>F115</f>
        <v>0</v>
      </c>
      <c r="G110" s="138">
        <f>G115</f>
        <v>0</v>
      </c>
      <c r="H110" s="138">
        <f>H115</f>
        <v>0</v>
      </c>
      <c r="I110" s="138">
        <f>I115</f>
        <v>0</v>
      </c>
      <c r="J110" s="98"/>
      <c r="K110" s="46"/>
      <c r="L110" s="99"/>
    </row>
    <row r="111" spans="1:12" hidden="1" x14ac:dyDescent="0.2">
      <c r="A111" s="66">
        <v>101</v>
      </c>
      <c r="B111" s="3" t="s">
        <v>264</v>
      </c>
      <c r="C111" s="8" t="s">
        <v>110</v>
      </c>
      <c r="D111" s="244"/>
      <c r="E111" s="138"/>
      <c r="F111" s="138"/>
      <c r="G111" s="138"/>
      <c r="H111" s="138"/>
      <c r="I111" s="138"/>
      <c r="J111" s="106"/>
      <c r="K111" s="46"/>
      <c r="L111" s="99"/>
    </row>
    <row r="112" spans="1:12" hidden="1" x14ac:dyDescent="0.2">
      <c r="A112" s="66">
        <v>102</v>
      </c>
      <c r="B112" s="26" t="s">
        <v>270</v>
      </c>
      <c r="C112" s="8"/>
      <c r="D112" s="244"/>
      <c r="E112" s="138"/>
      <c r="F112" s="138"/>
      <c r="G112" s="138"/>
      <c r="H112" s="138"/>
      <c r="I112" s="138"/>
      <c r="J112" s="106"/>
      <c r="K112" s="46"/>
      <c r="L112" s="99"/>
    </row>
    <row r="113" spans="1:12" hidden="1" x14ac:dyDescent="0.2">
      <c r="A113" s="66">
        <v>103</v>
      </c>
      <c r="B113" s="26" t="s">
        <v>271</v>
      </c>
      <c r="C113" s="8"/>
      <c r="D113" s="244"/>
      <c r="E113" s="138"/>
      <c r="F113" s="138"/>
      <c r="G113" s="138"/>
      <c r="H113" s="138"/>
      <c r="I113" s="138"/>
      <c r="J113" s="106"/>
      <c r="K113" s="46"/>
      <c r="L113" s="99"/>
    </row>
    <row r="114" spans="1:12" hidden="1" x14ac:dyDescent="0.2">
      <c r="A114" s="66">
        <v>104</v>
      </c>
      <c r="B114" s="26" t="s">
        <v>172</v>
      </c>
      <c r="C114" s="8" t="s">
        <v>173</v>
      </c>
      <c r="D114" s="244"/>
      <c r="E114" s="138"/>
      <c r="F114" s="138"/>
      <c r="G114" s="138"/>
      <c r="H114" s="138"/>
      <c r="I114" s="138"/>
      <c r="J114" s="106"/>
      <c r="K114" s="46"/>
      <c r="L114" s="99"/>
    </row>
    <row r="115" spans="1:12" ht="26.25" hidden="1" thickBot="1" x14ac:dyDescent="0.25">
      <c r="A115" s="66">
        <v>105</v>
      </c>
      <c r="B115" s="276" t="s">
        <v>215</v>
      </c>
      <c r="C115" s="277" t="s">
        <v>214</v>
      </c>
      <c r="D115" s="267"/>
      <c r="E115" s="193">
        <f>F115+G115+H115+I115</f>
        <v>0</v>
      </c>
      <c r="F115" s="193"/>
      <c r="G115" s="193"/>
      <c r="H115" s="193"/>
      <c r="I115" s="193"/>
      <c r="J115" s="268"/>
      <c r="K115" s="269"/>
      <c r="L115" s="270"/>
    </row>
    <row r="116" spans="1:12" hidden="1" x14ac:dyDescent="0.2">
      <c r="A116" s="66">
        <v>106</v>
      </c>
      <c r="B116" s="59" t="s">
        <v>367</v>
      </c>
      <c r="C116" s="60"/>
      <c r="D116" s="275"/>
      <c r="E116" s="180">
        <f>E130+E126</f>
        <v>0</v>
      </c>
      <c r="F116" s="180">
        <f>F130+F126</f>
        <v>0</v>
      </c>
      <c r="G116" s="180">
        <f>G130+G126</f>
        <v>0</v>
      </c>
      <c r="H116" s="180">
        <f>H130+H126</f>
        <v>0</v>
      </c>
      <c r="I116" s="180">
        <f>I130+I126</f>
        <v>0</v>
      </c>
      <c r="J116" s="181"/>
      <c r="K116" s="179"/>
      <c r="L116" s="182"/>
    </row>
    <row r="117" spans="1:12" ht="25.5" hidden="1" x14ac:dyDescent="0.2">
      <c r="A117" s="66">
        <v>107</v>
      </c>
      <c r="B117" s="25" t="s">
        <v>112</v>
      </c>
      <c r="C117" s="43" t="s">
        <v>137</v>
      </c>
      <c r="D117" s="251"/>
      <c r="E117" s="138"/>
      <c r="F117" s="138"/>
      <c r="G117" s="138"/>
      <c r="H117" s="138"/>
      <c r="I117" s="138"/>
      <c r="J117" s="106"/>
      <c r="K117" s="46"/>
      <c r="L117" s="99"/>
    </row>
    <row r="118" spans="1:12" hidden="1" x14ac:dyDescent="0.2">
      <c r="A118" s="66">
        <v>108</v>
      </c>
      <c r="B118" s="30" t="s">
        <v>113</v>
      </c>
      <c r="C118" s="8" t="s">
        <v>114</v>
      </c>
      <c r="D118" s="244"/>
      <c r="E118" s="138"/>
      <c r="F118" s="138"/>
      <c r="G118" s="138"/>
      <c r="H118" s="138"/>
      <c r="I118" s="138"/>
      <c r="J118" s="106"/>
      <c r="K118" s="46"/>
      <c r="L118" s="99"/>
    </row>
    <row r="119" spans="1:12" hidden="1" x14ac:dyDescent="0.2">
      <c r="A119" s="66">
        <v>109</v>
      </c>
      <c r="B119" s="39" t="s">
        <v>115</v>
      </c>
      <c r="C119" s="6" t="s">
        <v>116</v>
      </c>
      <c r="D119" s="242"/>
      <c r="E119" s="138"/>
      <c r="F119" s="138"/>
      <c r="G119" s="138"/>
      <c r="H119" s="138"/>
      <c r="I119" s="138"/>
      <c r="J119" s="106"/>
      <c r="K119" s="46"/>
      <c r="L119" s="99"/>
    </row>
    <row r="120" spans="1:12" hidden="1" x14ac:dyDescent="0.2">
      <c r="A120" s="66">
        <v>110</v>
      </c>
      <c r="B120" s="39" t="s">
        <v>272</v>
      </c>
      <c r="C120" s="8" t="s">
        <v>273</v>
      </c>
      <c r="D120" s="242"/>
      <c r="E120" s="138"/>
      <c r="F120" s="138"/>
      <c r="G120" s="138"/>
      <c r="H120" s="138"/>
      <c r="I120" s="138"/>
      <c r="J120" s="98"/>
      <c r="K120" s="46"/>
      <c r="L120" s="99"/>
    </row>
    <row r="121" spans="1:12" hidden="1" x14ac:dyDescent="0.2">
      <c r="A121" s="66">
        <v>111</v>
      </c>
      <c r="B121" s="39" t="s">
        <v>274</v>
      </c>
      <c r="C121" s="480" t="s">
        <v>275</v>
      </c>
      <c r="D121" s="242"/>
      <c r="E121" s="138"/>
      <c r="F121" s="138"/>
      <c r="G121" s="138"/>
      <c r="H121" s="138"/>
      <c r="I121" s="138"/>
      <c r="J121" s="98"/>
      <c r="K121" s="46"/>
      <c r="L121" s="99"/>
    </row>
    <row r="122" spans="1:12" hidden="1" x14ac:dyDescent="0.2">
      <c r="A122" s="66">
        <v>112</v>
      </c>
      <c r="B122" s="39" t="s">
        <v>276</v>
      </c>
      <c r="C122" s="127" t="s">
        <v>277</v>
      </c>
      <c r="D122" s="242"/>
      <c r="E122" s="138"/>
      <c r="F122" s="138"/>
      <c r="G122" s="138"/>
      <c r="H122" s="138"/>
      <c r="I122" s="138"/>
      <c r="J122" s="98"/>
      <c r="K122" s="46"/>
      <c r="L122" s="99"/>
    </row>
    <row r="123" spans="1:12" hidden="1" x14ac:dyDescent="0.2">
      <c r="A123" s="66">
        <v>113</v>
      </c>
      <c r="B123" s="39" t="s">
        <v>303</v>
      </c>
      <c r="C123" s="480" t="s">
        <v>304</v>
      </c>
      <c r="D123" s="242"/>
      <c r="E123" s="138"/>
      <c r="F123" s="138"/>
      <c r="G123" s="138"/>
      <c r="H123" s="138"/>
      <c r="I123" s="138"/>
      <c r="J123" s="98"/>
      <c r="K123" s="46"/>
      <c r="L123" s="99"/>
    </row>
    <row r="124" spans="1:12" hidden="1" x14ac:dyDescent="0.2">
      <c r="A124" s="66">
        <v>114</v>
      </c>
      <c r="B124" s="39" t="s">
        <v>305</v>
      </c>
      <c r="C124" s="127" t="s">
        <v>300</v>
      </c>
      <c r="D124" s="242"/>
      <c r="E124" s="138"/>
      <c r="F124" s="138"/>
      <c r="G124" s="138"/>
      <c r="H124" s="138"/>
      <c r="I124" s="138"/>
      <c r="J124" s="98"/>
      <c r="K124" s="46"/>
      <c r="L124" s="99"/>
    </row>
    <row r="125" spans="1:12" hidden="1" x14ac:dyDescent="0.2">
      <c r="A125" s="66">
        <v>115</v>
      </c>
      <c r="B125" s="39" t="s">
        <v>276</v>
      </c>
      <c r="C125" s="127" t="s">
        <v>299</v>
      </c>
      <c r="D125" s="242"/>
      <c r="E125" s="138"/>
      <c r="F125" s="138"/>
      <c r="G125" s="138"/>
      <c r="H125" s="138"/>
      <c r="I125" s="138"/>
      <c r="J125" s="98"/>
      <c r="K125" s="46"/>
      <c r="L125" s="99"/>
    </row>
    <row r="126" spans="1:12" s="15" customFormat="1" ht="26.45" hidden="1" customHeight="1" x14ac:dyDescent="0.2">
      <c r="A126" s="66">
        <v>116</v>
      </c>
      <c r="B126" s="879" t="s">
        <v>359</v>
      </c>
      <c r="C126" s="480" t="s">
        <v>361</v>
      </c>
      <c r="D126" s="242"/>
      <c r="E126" s="138">
        <f>E127+E128+E129</f>
        <v>0</v>
      </c>
      <c r="F126" s="46">
        <f>F127+F128+F129</f>
        <v>0</v>
      </c>
      <c r="G126" s="46">
        <f>G127+G128+G129</f>
        <v>0</v>
      </c>
      <c r="H126" s="46">
        <f>H127+H128+H129</f>
        <v>0</v>
      </c>
      <c r="I126" s="46">
        <f>I127+I128+I129</f>
        <v>0</v>
      </c>
      <c r="J126" s="98"/>
      <c r="K126" s="46"/>
      <c r="L126" s="99"/>
    </row>
    <row r="127" spans="1:12" s="15" customFormat="1" hidden="1" x14ac:dyDescent="0.2">
      <c r="A127" s="114">
        <v>117</v>
      </c>
      <c r="B127" s="878" t="s">
        <v>360</v>
      </c>
      <c r="C127" s="127" t="s">
        <v>364</v>
      </c>
      <c r="D127" s="242"/>
      <c r="E127" s="138">
        <f>F127+G127+H127+I127</f>
        <v>0</v>
      </c>
      <c r="F127" s="46"/>
      <c r="G127" s="46">
        <v>0</v>
      </c>
      <c r="H127" s="46"/>
      <c r="I127" s="46"/>
      <c r="J127" s="98"/>
      <c r="K127" s="46"/>
      <c r="L127" s="99"/>
    </row>
    <row r="128" spans="1:12" s="15" customFormat="1" hidden="1" x14ac:dyDescent="0.2">
      <c r="A128" s="66">
        <v>118</v>
      </c>
      <c r="B128" s="39" t="s">
        <v>362</v>
      </c>
      <c r="C128" s="127" t="s">
        <v>365</v>
      </c>
      <c r="D128" s="242"/>
      <c r="E128" s="138">
        <f>F128+G128+H128+I128</f>
        <v>0</v>
      </c>
      <c r="F128" s="46"/>
      <c r="G128" s="46"/>
      <c r="H128" s="46"/>
      <c r="I128" s="46"/>
      <c r="J128" s="98"/>
      <c r="K128" s="46"/>
      <c r="L128" s="99"/>
    </row>
    <row r="129" spans="1:12" s="15" customFormat="1" hidden="1" x14ac:dyDescent="0.2">
      <c r="A129" s="114">
        <v>119</v>
      </c>
      <c r="B129" s="878" t="s">
        <v>363</v>
      </c>
      <c r="C129" s="127" t="s">
        <v>366</v>
      </c>
      <c r="D129" s="242"/>
      <c r="E129" s="138">
        <f>F129+G129+H129+I129</f>
        <v>0</v>
      </c>
      <c r="F129" s="46"/>
      <c r="G129" s="46"/>
      <c r="H129" s="46"/>
      <c r="I129" s="46"/>
      <c r="J129" s="98"/>
      <c r="K129" s="46"/>
      <c r="L129" s="99"/>
    </row>
    <row r="130" spans="1:12" hidden="1" x14ac:dyDescent="0.2">
      <c r="A130" s="66">
        <v>116</v>
      </c>
      <c r="B130" s="40" t="s">
        <v>117</v>
      </c>
      <c r="C130" s="8" t="s">
        <v>118</v>
      </c>
      <c r="D130" s="244"/>
      <c r="E130" s="138">
        <f t="shared" ref="E130:I131" si="5">E131</f>
        <v>0</v>
      </c>
      <c r="F130" s="138">
        <f t="shared" si="5"/>
        <v>0</v>
      </c>
      <c r="G130" s="138">
        <f t="shared" si="5"/>
        <v>0</v>
      </c>
      <c r="H130" s="138">
        <f t="shared" si="5"/>
        <v>0</v>
      </c>
      <c r="I130" s="138">
        <f t="shared" si="5"/>
        <v>0</v>
      </c>
      <c r="J130" s="98"/>
      <c r="K130" s="46"/>
      <c r="L130" s="99"/>
    </row>
    <row r="131" spans="1:12" hidden="1" x14ac:dyDescent="0.2">
      <c r="A131" s="66">
        <v>117</v>
      </c>
      <c r="B131" s="30" t="s">
        <v>368</v>
      </c>
      <c r="C131" s="4">
        <v>71</v>
      </c>
      <c r="D131" s="241"/>
      <c r="E131" s="138">
        <f t="shared" si="5"/>
        <v>0</v>
      </c>
      <c r="F131" s="138">
        <f t="shared" si="5"/>
        <v>0</v>
      </c>
      <c r="G131" s="138">
        <f t="shared" si="5"/>
        <v>0</v>
      </c>
      <c r="H131" s="138">
        <f t="shared" si="5"/>
        <v>0</v>
      </c>
      <c r="I131" s="138">
        <f t="shared" si="5"/>
        <v>0</v>
      </c>
      <c r="J131" s="98"/>
      <c r="K131" s="46"/>
      <c r="L131" s="99"/>
    </row>
    <row r="132" spans="1:12" hidden="1" x14ac:dyDescent="0.2">
      <c r="A132" s="66">
        <v>118</v>
      </c>
      <c r="B132" s="30" t="s">
        <v>120</v>
      </c>
      <c r="C132" s="4" t="s">
        <v>121</v>
      </c>
      <c r="D132" s="241"/>
      <c r="E132" s="138">
        <f>E133+E134+E136+E137</f>
        <v>0</v>
      </c>
      <c r="F132" s="138">
        <f>F133+F134+F136+F137</f>
        <v>0</v>
      </c>
      <c r="G132" s="138">
        <f>G133+G134+G136+G137</f>
        <v>0</v>
      </c>
      <c r="H132" s="138">
        <f>H133+H134+H136+H137</f>
        <v>0</v>
      </c>
      <c r="I132" s="138">
        <f>I133+I134+I136+I137</f>
        <v>0</v>
      </c>
      <c r="J132" s="98"/>
      <c r="K132" s="46"/>
      <c r="L132" s="99"/>
    </row>
    <row r="133" spans="1:12" hidden="1" x14ac:dyDescent="0.2">
      <c r="A133" s="66">
        <v>119</v>
      </c>
      <c r="B133" s="32" t="s">
        <v>122</v>
      </c>
      <c r="C133" s="9" t="s">
        <v>123</v>
      </c>
      <c r="D133" s="252"/>
      <c r="E133" s="138"/>
      <c r="F133" s="138"/>
      <c r="G133" s="138"/>
      <c r="H133" s="138"/>
      <c r="I133" s="138"/>
      <c r="J133" s="106"/>
      <c r="K133" s="46"/>
      <c r="L133" s="99"/>
    </row>
    <row r="134" spans="1:12" hidden="1" x14ac:dyDescent="0.2">
      <c r="A134" s="66">
        <v>120</v>
      </c>
      <c r="B134" s="34" t="s">
        <v>124</v>
      </c>
      <c r="C134" s="9" t="s">
        <v>125</v>
      </c>
      <c r="D134" s="252"/>
      <c r="E134" s="138"/>
      <c r="F134" s="138"/>
      <c r="G134" s="138"/>
      <c r="H134" s="138"/>
      <c r="I134" s="138"/>
      <c r="J134" s="106"/>
      <c r="K134" s="46"/>
      <c r="L134" s="99"/>
    </row>
    <row r="135" spans="1:12" hidden="1" x14ac:dyDescent="0.2">
      <c r="A135" s="66">
        <v>121</v>
      </c>
      <c r="B135" s="34" t="s">
        <v>223</v>
      </c>
      <c r="C135" s="301" t="s">
        <v>125</v>
      </c>
      <c r="D135" s="252"/>
      <c r="E135" s="138"/>
      <c r="F135" s="138"/>
      <c r="G135" s="138"/>
      <c r="H135" s="138"/>
      <c r="I135" s="138"/>
      <c r="J135" s="106"/>
      <c r="K135" s="46"/>
      <c r="L135" s="99"/>
    </row>
    <row r="136" spans="1:12" hidden="1" x14ac:dyDescent="0.2">
      <c r="A136" s="66">
        <v>122</v>
      </c>
      <c r="B136" s="31" t="s">
        <v>126</v>
      </c>
      <c r="C136" s="9" t="s">
        <v>127</v>
      </c>
      <c r="D136" s="252"/>
      <c r="E136" s="138"/>
      <c r="F136" s="138"/>
      <c r="G136" s="138"/>
      <c r="H136" s="138"/>
      <c r="I136" s="138"/>
      <c r="J136" s="106"/>
      <c r="K136" s="46"/>
      <c r="L136" s="99"/>
    </row>
    <row r="137" spans="1:12" ht="13.5" hidden="1" thickBot="1" x14ac:dyDescent="0.25">
      <c r="A137" s="66">
        <v>123</v>
      </c>
      <c r="B137" s="80" t="s">
        <v>128</v>
      </c>
      <c r="C137" s="81" t="s">
        <v>129</v>
      </c>
      <c r="D137" s="81"/>
      <c r="E137" s="142"/>
      <c r="F137" s="142"/>
      <c r="G137" s="142"/>
      <c r="H137" s="142"/>
      <c r="I137" s="142"/>
      <c r="J137" s="107"/>
      <c r="K137" s="91"/>
      <c r="L137" s="108"/>
    </row>
    <row r="138" spans="1:12" x14ac:dyDescent="0.2">
      <c r="A138" s="45"/>
      <c r="B138" s="54"/>
      <c r="C138" s="45"/>
      <c r="D138" s="45"/>
      <c r="E138" s="10"/>
      <c r="F138" s="10"/>
      <c r="G138" s="10"/>
      <c r="H138" s="10"/>
      <c r="I138" s="10"/>
      <c r="J138" s="10"/>
      <c r="K138" s="10"/>
      <c r="L138" s="10"/>
    </row>
    <row r="139" spans="1:12" x14ac:dyDescent="0.2">
      <c r="A139" s="3"/>
      <c r="B139" s="11" t="s">
        <v>146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</row>
    <row r="140" spans="1:12" x14ac:dyDescent="0.2">
      <c r="A140" s="3"/>
      <c r="B140" s="11" t="s">
        <v>130</v>
      </c>
      <c r="C140" s="88" t="s">
        <v>161</v>
      </c>
      <c r="D140" s="88"/>
      <c r="E140" s="3"/>
      <c r="F140" s="12"/>
      <c r="G140" s="3"/>
      <c r="H140" s="228"/>
      <c r="I140" s="12" t="s">
        <v>290</v>
      </c>
      <c r="J140" s="3"/>
      <c r="K140" s="3"/>
      <c r="L140" s="3"/>
    </row>
    <row r="141" spans="1:12" x14ac:dyDescent="0.2">
      <c r="A141" s="3"/>
      <c r="B141" s="16" t="s">
        <v>132</v>
      </c>
      <c r="C141" s="228" t="s">
        <v>145</v>
      </c>
      <c r="D141" s="228"/>
      <c r="E141" s="228"/>
      <c r="F141" s="12"/>
      <c r="G141" s="3"/>
      <c r="H141" s="89"/>
      <c r="I141" s="1008" t="s">
        <v>292</v>
      </c>
      <c r="J141" s="1008"/>
      <c r="K141" s="1008"/>
      <c r="L141" s="1008"/>
    </row>
    <row r="142" spans="1:12" x14ac:dyDescent="0.2">
      <c r="A142" s="45"/>
      <c r="B142" s="54"/>
      <c r="C142" s="45"/>
      <c r="D142" s="45"/>
      <c r="E142" s="45"/>
      <c r="F142" s="45"/>
      <c r="G142" s="45"/>
      <c r="H142" s="45"/>
      <c r="I142" s="12" t="s">
        <v>291</v>
      </c>
      <c r="J142" s="3"/>
      <c r="K142" s="3"/>
      <c r="L142" s="3"/>
    </row>
  </sheetData>
  <mergeCells count="11">
    <mergeCell ref="D9:D10"/>
    <mergeCell ref="E9:E10"/>
    <mergeCell ref="F9:I9"/>
    <mergeCell ref="J9:L9"/>
    <mergeCell ref="I141:L141"/>
    <mergeCell ref="B5:L5"/>
    <mergeCell ref="B6:L6"/>
    <mergeCell ref="A8:B8"/>
    <mergeCell ref="A9:A10"/>
    <mergeCell ref="B9:B10"/>
    <mergeCell ref="C9:C10"/>
  </mergeCells>
  <pageMargins left="0.7" right="0.7" top="0.75" bottom="0.75" header="0.3" footer="0.3"/>
  <pageSetup paperSize="9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7"/>
  <sheetViews>
    <sheetView workbookViewId="0">
      <selection activeCell="O54" sqref="O54"/>
    </sheetView>
  </sheetViews>
  <sheetFormatPr defaultRowHeight="12.75" x14ac:dyDescent="0.2"/>
  <cols>
    <col min="1" max="1" width="4.5703125" style="45" customWidth="1"/>
    <col min="2" max="2" width="54.42578125" style="54" customWidth="1"/>
    <col min="3" max="3" width="8.42578125" style="45" customWidth="1"/>
    <col min="4" max="4" width="8.85546875" style="45" customWidth="1"/>
    <col min="5" max="5" width="8.5703125" style="45" customWidth="1"/>
    <col min="6" max="6" width="6.5703125" style="45" customWidth="1"/>
    <col min="7" max="7" width="6.28515625" style="45" customWidth="1"/>
    <col min="8" max="8" width="7.7109375" style="45" customWidth="1"/>
    <col min="9" max="9" width="6.28515625" style="45" customWidth="1"/>
    <col min="10" max="10" width="6.85546875" style="45" customWidth="1"/>
    <col min="11" max="11" width="7.28515625" style="45" customWidth="1"/>
    <col min="12" max="12" width="7.140625" style="45" customWidth="1"/>
    <col min="13" max="16384" width="9.140625" style="45"/>
  </cols>
  <sheetData>
    <row r="1" spans="1:13" ht="12.75" customHeight="1" x14ac:dyDescent="0.2">
      <c r="B1" s="48" t="s">
        <v>154</v>
      </c>
      <c r="C1" s="48"/>
      <c r="D1" s="48"/>
      <c r="E1" s="48"/>
      <c r="F1" s="48"/>
      <c r="G1" s="48"/>
      <c r="H1" s="48"/>
      <c r="I1" s="3"/>
      <c r="J1" s="3"/>
      <c r="K1" s="3"/>
      <c r="L1" s="3"/>
    </row>
    <row r="2" spans="1:13" ht="12.75" customHeight="1" x14ac:dyDescent="0.2">
      <c r="B2" s="49" t="s">
        <v>209</v>
      </c>
      <c r="C2" s="48"/>
      <c r="D2" s="48"/>
      <c r="E2" s="48"/>
      <c r="F2" s="48"/>
      <c r="G2" s="48"/>
      <c r="H2" s="48"/>
      <c r="I2" s="3"/>
      <c r="J2" s="3"/>
      <c r="K2" s="3"/>
      <c r="L2" s="3"/>
    </row>
    <row r="3" spans="1:13" ht="12.75" customHeight="1" x14ac:dyDescent="0.2">
      <c r="B3" s="48" t="s">
        <v>138</v>
      </c>
      <c r="C3" s="48"/>
      <c r="D3" s="48"/>
      <c r="E3" s="48"/>
      <c r="F3" s="48"/>
      <c r="G3" s="48"/>
      <c r="H3" s="48"/>
      <c r="I3" s="3"/>
      <c r="J3" s="3"/>
      <c r="K3" s="3"/>
      <c r="L3" s="3"/>
    </row>
    <row r="4" spans="1:13" ht="12.75" customHeight="1" x14ac:dyDescent="0.2">
      <c r="A4" s="1009" t="s">
        <v>294</v>
      </c>
      <c r="B4" s="1009"/>
      <c r="C4" s="1009"/>
      <c r="D4" s="1009"/>
      <c r="E4" s="1009"/>
      <c r="F4" s="1009"/>
      <c r="G4" s="1009"/>
      <c r="H4" s="1009"/>
      <c r="I4" s="1009"/>
      <c r="J4" s="1009"/>
      <c r="K4" s="1009"/>
      <c r="L4" s="1009"/>
    </row>
    <row r="5" spans="1:13" s="1" customFormat="1" ht="12.75" customHeight="1" x14ac:dyDescent="0.2">
      <c r="A5" s="1011" t="s">
        <v>234</v>
      </c>
      <c r="B5" s="1011"/>
      <c r="C5" s="1011"/>
      <c r="D5" s="1011"/>
      <c r="E5" s="1011"/>
      <c r="F5" s="1011"/>
      <c r="G5" s="1011"/>
      <c r="H5" s="1011"/>
      <c r="I5" s="1011"/>
      <c r="J5" s="1011"/>
      <c r="K5" s="1011"/>
      <c r="L5" s="1011"/>
      <c r="M5" s="3"/>
    </row>
    <row r="6" spans="1:13" x14ac:dyDescent="0.2">
      <c r="A6" s="1033" t="s">
        <v>231</v>
      </c>
      <c r="B6" s="1033"/>
      <c r="C6" s="1033"/>
      <c r="D6" s="1033"/>
      <c r="E6" s="1033"/>
      <c r="F6" s="1033"/>
      <c r="G6" s="1033"/>
      <c r="H6" s="1033"/>
      <c r="I6" s="1033"/>
      <c r="J6" s="1033"/>
      <c r="K6" s="1033"/>
      <c r="L6" s="50"/>
    </row>
    <row r="7" spans="1:13" x14ac:dyDescent="0.2">
      <c r="B7" s="1033" t="s">
        <v>233</v>
      </c>
      <c r="C7" s="1033"/>
      <c r="D7" s="1033"/>
      <c r="E7" s="1033"/>
      <c r="F7" s="1033"/>
      <c r="G7" s="1033"/>
      <c r="H7" s="1033"/>
      <c r="I7" s="1033"/>
      <c r="J7" s="1033"/>
      <c r="K7" s="50"/>
      <c r="L7" s="50"/>
    </row>
    <row r="8" spans="1:13" ht="12.75" customHeight="1" thickBot="1" x14ac:dyDescent="0.25">
      <c r="A8" s="349"/>
      <c r="B8" s="350"/>
      <c r="C8" s="350"/>
      <c r="D8" s="350"/>
      <c r="E8" s="350"/>
      <c r="F8" s="350"/>
      <c r="G8" s="350"/>
      <c r="H8" s="350"/>
      <c r="I8" s="350"/>
      <c r="J8" s="350"/>
      <c r="K8" s="53" t="s">
        <v>0</v>
      </c>
    </row>
    <row r="9" spans="1:13" s="3" customFormat="1" ht="12.75" customHeight="1" x14ac:dyDescent="0.2">
      <c r="A9" s="1013" t="s">
        <v>153</v>
      </c>
      <c r="B9" s="1015" t="s">
        <v>152</v>
      </c>
      <c r="C9" s="1019" t="s">
        <v>1</v>
      </c>
      <c r="D9" s="1017" t="s">
        <v>328</v>
      </c>
      <c r="E9" s="1003" t="s">
        <v>333</v>
      </c>
      <c r="F9" s="1021" t="s">
        <v>329</v>
      </c>
      <c r="G9" s="1022"/>
      <c r="H9" s="1022"/>
      <c r="I9" s="1022"/>
      <c r="J9" s="1005" t="s">
        <v>151</v>
      </c>
      <c r="K9" s="1006"/>
      <c r="L9" s="1007"/>
    </row>
    <row r="10" spans="1:13" s="3" customFormat="1" ht="52.9" customHeight="1" thickBot="1" x14ac:dyDescent="0.25">
      <c r="A10" s="1014"/>
      <c r="B10" s="1016"/>
      <c r="C10" s="1020"/>
      <c r="D10" s="1018"/>
      <c r="E10" s="1004"/>
      <c r="F10" s="84" t="s">
        <v>147</v>
      </c>
      <c r="G10" s="84" t="s">
        <v>148</v>
      </c>
      <c r="H10" s="84" t="s">
        <v>149</v>
      </c>
      <c r="I10" s="109" t="s">
        <v>150</v>
      </c>
      <c r="J10" s="210">
        <v>2024</v>
      </c>
      <c r="K10" s="211">
        <v>2025</v>
      </c>
      <c r="L10" s="211">
        <v>2026</v>
      </c>
    </row>
    <row r="11" spans="1:13" s="3" customFormat="1" ht="27" customHeight="1" x14ac:dyDescent="0.2">
      <c r="A11" s="111" t="s">
        <v>134</v>
      </c>
      <c r="B11" s="112" t="s">
        <v>2</v>
      </c>
      <c r="C11" s="113"/>
      <c r="D11" s="885">
        <f>'68.12 SF.NICOLAE'!D11+'CENTR. DE RECUP.MED.'!D11</f>
        <v>361.76</v>
      </c>
      <c r="E11" s="885">
        <f>'68.12 SF.NICOLAE'!E11+'CENTR. DE RECUP.MED.'!E11</f>
        <v>797</v>
      </c>
      <c r="F11" s="885">
        <f>'68.12 SF.NICOLAE'!F11+'CENTR. DE RECUP.MED.'!F11</f>
        <v>151</v>
      </c>
      <c r="G11" s="885">
        <f>'68.12 SF.NICOLAE'!G11+'CENTR. DE RECUP.MED.'!G11</f>
        <v>145</v>
      </c>
      <c r="H11" s="885">
        <f>'68.12 SF.NICOLAE'!H11+'CENTR. DE RECUP.MED.'!H11</f>
        <v>378</v>
      </c>
      <c r="I11" s="885">
        <f>'68.12 SF.NICOLAE'!I11+'CENTR. DE RECUP.MED.'!I11</f>
        <v>123</v>
      </c>
      <c r="J11" s="763">
        <f>'68.12 SF.NICOLAE'!J11+'CENTR. DE RECUP.MED.'!J11</f>
        <v>671.76</v>
      </c>
      <c r="K11" s="992">
        <f>'68.12 SF.NICOLAE'!K11+'CENTR. DE RECUP.MED.'!K11</f>
        <v>557</v>
      </c>
      <c r="L11" s="993">
        <f>'68.12 SF.NICOLAE'!L11+'CENTR. DE RECUP.MED.'!L11</f>
        <v>556</v>
      </c>
    </row>
    <row r="12" spans="1:13" s="3" customFormat="1" ht="22.5" customHeight="1" x14ac:dyDescent="0.2">
      <c r="A12" s="110">
        <v>2</v>
      </c>
      <c r="B12" s="59" t="s">
        <v>3</v>
      </c>
      <c r="C12" s="60"/>
      <c r="D12" s="709">
        <f>'68.12 SF.NICOLAE'!D12+'CENTR. DE RECUP.MED.'!D12</f>
        <v>0</v>
      </c>
      <c r="E12" s="709">
        <f>'68.12 SF.NICOLAE'!E12+'CENTR. DE RECUP.MED.'!E12</f>
        <v>548</v>
      </c>
      <c r="F12" s="709">
        <f>'68.12 SF.NICOLAE'!F12+'CENTR. DE RECUP.MED.'!F12</f>
        <v>151</v>
      </c>
      <c r="G12" s="709">
        <f>'68.12 SF.NICOLAE'!G12+'CENTR. DE RECUP.MED.'!G12</f>
        <v>145</v>
      </c>
      <c r="H12" s="709">
        <f>'68.12 SF.NICOLAE'!H12+'CENTR. DE RECUP.MED.'!H12</f>
        <v>129</v>
      </c>
      <c r="I12" s="709">
        <f>'68.12 SF.NICOLAE'!I12+'CENTR. DE RECUP.MED.'!I12</f>
        <v>123</v>
      </c>
      <c r="J12" s="994">
        <f>'68.12 SF.NICOLAE'!J12+'CENTR. DE RECUP.MED.'!J12</f>
        <v>559</v>
      </c>
      <c r="K12" s="995">
        <f>'68.12 SF.NICOLAE'!K12+'CENTR. DE RECUP.MED.'!K12</f>
        <v>557</v>
      </c>
      <c r="L12" s="996">
        <f>'68.12 SF.NICOLAE'!L12+'CENTR. DE RECUP.MED.'!L12</f>
        <v>556</v>
      </c>
    </row>
    <row r="13" spans="1:13" s="3" customFormat="1" x14ac:dyDescent="0.2">
      <c r="A13" s="66">
        <v>3</v>
      </c>
      <c r="B13" s="28" t="s">
        <v>4</v>
      </c>
      <c r="C13" s="4" t="s">
        <v>5</v>
      </c>
      <c r="D13" s="997">
        <f>'68.12 SF.NICOLAE'!D13+'CENTR. DE RECUP.MED.'!D13</f>
        <v>0</v>
      </c>
      <c r="E13" s="997">
        <f>'68.12 SF.NICOLAE'!E13+'CENTR. DE RECUP.MED.'!E13</f>
        <v>548</v>
      </c>
      <c r="F13" s="997">
        <f>'68.12 SF.NICOLAE'!F13+'CENTR. DE RECUP.MED.'!F13</f>
        <v>151</v>
      </c>
      <c r="G13" s="997">
        <f>'68.12 SF.NICOLAE'!G13+'CENTR. DE RECUP.MED.'!G13</f>
        <v>145</v>
      </c>
      <c r="H13" s="997">
        <f>'68.12 SF.NICOLAE'!H13+'CENTR. DE RECUP.MED.'!H13</f>
        <v>129</v>
      </c>
      <c r="I13" s="997">
        <f>'68.12 SF.NICOLAE'!I13+'CENTR. DE RECUP.MED.'!I13</f>
        <v>123</v>
      </c>
      <c r="J13" s="998">
        <f>'68.12 SF.NICOLAE'!J13+'CENTR. DE RECUP.MED.'!J13</f>
        <v>559</v>
      </c>
      <c r="K13" s="761">
        <f>'68.12 SF.NICOLAE'!K13+'CENTR. DE RECUP.MED.'!K13</f>
        <v>557</v>
      </c>
      <c r="L13" s="999">
        <f>'68.12 SF.NICOLAE'!L13+'CENTR. DE RECUP.MED.'!L13</f>
        <v>556</v>
      </c>
    </row>
    <row r="14" spans="1:13" s="3" customFormat="1" x14ac:dyDescent="0.2">
      <c r="A14" s="66">
        <v>4</v>
      </c>
      <c r="B14" s="29" t="s">
        <v>6</v>
      </c>
      <c r="C14" s="13" t="s">
        <v>7</v>
      </c>
      <c r="D14" s="387">
        <f>'68.12 SF.NICOLAE'!D14+'CENTR. DE RECUP.MED.'!D14</f>
        <v>0</v>
      </c>
      <c r="E14" s="387">
        <f>'68.12 SF.NICOLAE'!E14+'CENTR. DE RECUP.MED.'!E14</f>
        <v>461</v>
      </c>
      <c r="F14" s="387">
        <f>'68.12 SF.NICOLAE'!F14+'CENTR. DE RECUP.MED.'!F14</f>
        <v>116</v>
      </c>
      <c r="G14" s="387">
        <f>'68.12 SF.NICOLAE'!G14+'CENTR. DE RECUP.MED.'!G14</f>
        <v>120</v>
      </c>
      <c r="H14" s="387">
        <f>'68.12 SF.NICOLAE'!H14+'CENTR. DE RECUP.MED.'!H14</f>
        <v>113</v>
      </c>
      <c r="I14" s="387">
        <f>'68.12 SF.NICOLAE'!I14+'CENTR. DE RECUP.MED.'!I14</f>
        <v>112</v>
      </c>
      <c r="J14" s="998">
        <f>'68.12 SF.NICOLAE'!J14+'CENTR. DE RECUP.MED.'!J14</f>
        <v>470</v>
      </c>
      <c r="K14" s="761">
        <f>'68.12 SF.NICOLAE'!K14+'CENTR. DE RECUP.MED.'!K14</f>
        <v>468</v>
      </c>
      <c r="L14" s="999">
        <f>'68.12 SF.NICOLAE'!L14+'CENTR. DE RECUP.MED.'!L14</f>
        <v>467</v>
      </c>
    </row>
    <row r="15" spans="1:13" s="3" customFormat="1" x14ac:dyDescent="0.2">
      <c r="A15" s="66">
        <v>5</v>
      </c>
      <c r="B15" s="30" t="s">
        <v>8</v>
      </c>
      <c r="C15" s="13" t="s">
        <v>9</v>
      </c>
      <c r="D15" s="354">
        <f>'68.12 SF.NICOLAE'!D15+'CENTR. DE RECUP.MED.'!D15</f>
        <v>0</v>
      </c>
      <c r="E15" s="354">
        <f>'68.12 SF.NICOLAE'!E15+'CENTR. DE RECUP.MED.'!E15</f>
        <v>445</v>
      </c>
      <c r="F15" s="354">
        <f>'68.12 SF.NICOLAE'!F15+'CENTR. DE RECUP.MED.'!F15</f>
        <v>113</v>
      </c>
      <c r="G15" s="354">
        <f>'68.12 SF.NICOLAE'!G15+'CENTR. DE RECUP.MED.'!G15</f>
        <v>111</v>
      </c>
      <c r="H15" s="354">
        <f>'68.12 SF.NICOLAE'!H15+'CENTR. DE RECUP.MED.'!H15</f>
        <v>111</v>
      </c>
      <c r="I15" s="354">
        <f>'68.12 SF.NICOLAE'!I15+'CENTR. DE RECUP.MED.'!I15</f>
        <v>110</v>
      </c>
      <c r="J15" s="364"/>
      <c r="K15" s="235"/>
      <c r="L15" s="366"/>
    </row>
    <row r="16" spans="1:13" s="3" customFormat="1" x14ac:dyDescent="0.2">
      <c r="A16" s="66">
        <v>6</v>
      </c>
      <c r="B16" s="31" t="s">
        <v>10</v>
      </c>
      <c r="C16" s="6" t="s">
        <v>11</v>
      </c>
      <c r="D16" s="351">
        <f>'68.12 SF.NICOLAE'!D16+'CENTR. DE RECUP.MED.'!D16</f>
        <v>0</v>
      </c>
      <c r="E16" s="351">
        <f>'68.12 SF.NICOLAE'!E16+'CENTR. DE RECUP.MED.'!E16</f>
        <v>281</v>
      </c>
      <c r="F16" s="351">
        <f>'68.12 SF.NICOLAE'!F16+'CENTR. DE RECUP.MED.'!F16</f>
        <v>71</v>
      </c>
      <c r="G16" s="351">
        <f>'68.12 SF.NICOLAE'!G16+'CENTR. DE RECUP.MED.'!G16</f>
        <v>70</v>
      </c>
      <c r="H16" s="351">
        <f>'68.12 SF.NICOLAE'!H16+'CENTR. DE RECUP.MED.'!H16</f>
        <v>70</v>
      </c>
      <c r="I16" s="351">
        <f>'68.12 SF.NICOLAE'!I16+'CENTR. DE RECUP.MED.'!I16</f>
        <v>70</v>
      </c>
      <c r="J16" s="365"/>
      <c r="K16" s="232"/>
      <c r="L16" s="367"/>
    </row>
    <row r="17" spans="1:15" s="3" customFormat="1" x14ac:dyDescent="0.2">
      <c r="A17" s="66">
        <v>7</v>
      </c>
      <c r="B17" s="31" t="s">
        <v>12</v>
      </c>
      <c r="C17" s="6" t="s">
        <v>13</v>
      </c>
      <c r="D17" s="351">
        <f>'68.12 SF.NICOLAE'!D17+'CENTR. DE RECUP.MED.'!D17</f>
        <v>0</v>
      </c>
      <c r="E17" s="351">
        <f>'68.12 SF.NICOLAE'!E17+'CENTR. DE RECUP.MED.'!E17</f>
        <v>141</v>
      </c>
      <c r="F17" s="351">
        <f>'68.12 SF.NICOLAE'!F17+'CENTR. DE RECUP.MED.'!F17</f>
        <v>36</v>
      </c>
      <c r="G17" s="351">
        <f>'68.12 SF.NICOLAE'!G17+'CENTR. DE RECUP.MED.'!G17</f>
        <v>35</v>
      </c>
      <c r="H17" s="351">
        <f>'68.12 SF.NICOLAE'!H17+'CENTR. DE RECUP.MED.'!H17</f>
        <v>35</v>
      </c>
      <c r="I17" s="351">
        <f>'68.12 SF.NICOLAE'!I17+'CENTR. DE RECUP.MED.'!I17</f>
        <v>35</v>
      </c>
      <c r="J17" s="365"/>
      <c r="K17" s="232"/>
      <c r="L17" s="367"/>
      <c r="O17" s="83"/>
    </row>
    <row r="18" spans="1:15" s="3" customFormat="1" x14ac:dyDescent="0.2">
      <c r="A18" s="66">
        <v>8</v>
      </c>
      <c r="B18" s="31" t="s">
        <v>194</v>
      </c>
      <c r="C18" s="127" t="s">
        <v>193</v>
      </c>
      <c r="D18" s="351">
        <f>'68.12 SF.NICOLAE'!D18+'CENTR. DE RECUP.MED.'!D18</f>
        <v>0</v>
      </c>
      <c r="E18" s="351">
        <f>'68.12 SF.NICOLAE'!E18+'CENTR. DE RECUP.MED.'!E18</f>
        <v>4</v>
      </c>
      <c r="F18" s="351">
        <f>'68.12 SF.NICOLAE'!F18+'CENTR. DE RECUP.MED.'!F18</f>
        <v>1</v>
      </c>
      <c r="G18" s="351">
        <f>'68.12 SF.NICOLAE'!G18+'CENTR. DE RECUP.MED.'!G18</f>
        <v>1</v>
      </c>
      <c r="H18" s="351">
        <f>'68.12 SF.NICOLAE'!H18+'CENTR. DE RECUP.MED.'!H18</f>
        <v>1</v>
      </c>
      <c r="I18" s="351">
        <f>'68.12 SF.NICOLAE'!I18+'CENTR. DE RECUP.MED.'!I18</f>
        <v>1</v>
      </c>
      <c r="J18" s="365"/>
      <c r="K18" s="232"/>
      <c r="L18" s="367"/>
      <c r="O18" s="83"/>
    </row>
    <row r="19" spans="1:15" s="3" customFormat="1" hidden="1" x14ac:dyDescent="0.2">
      <c r="A19" s="66">
        <v>9</v>
      </c>
      <c r="B19" s="3" t="s">
        <v>195</v>
      </c>
      <c r="C19" s="128" t="s">
        <v>196</v>
      </c>
      <c r="D19" s="351">
        <f>'68.12 SF.NICOLAE'!D19+'CENTR. DE RECUP.MED.'!D19</f>
        <v>0</v>
      </c>
      <c r="E19" s="351">
        <f>'68.12 SF.NICOLAE'!E19+'CENTR. DE RECUP.MED.'!E19</f>
        <v>0</v>
      </c>
      <c r="F19" s="351">
        <f>'68.12 SF.NICOLAE'!F19+'CENTR. DE RECUP.MED.'!F19</f>
        <v>0</v>
      </c>
      <c r="G19" s="351">
        <f>'68.12 SF.NICOLAE'!G19+'CENTR. DE RECUP.MED.'!G19</f>
        <v>0</v>
      </c>
      <c r="H19" s="351">
        <f>'68.12 SF.NICOLAE'!H19+'CENTR. DE RECUP.MED.'!H19</f>
        <v>0</v>
      </c>
      <c r="I19" s="351">
        <f>'68.12 SF.NICOLAE'!I19+'CENTR. DE RECUP.MED.'!I19</f>
        <v>0</v>
      </c>
      <c r="J19" s="365"/>
      <c r="K19" s="232"/>
      <c r="L19" s="367"/>
      <c r="O19" s="83"/>
    </row>
    <row r="20" spans="1:15" s="3" customFormat="1" hidden="1" x14ac:dyDescent="0.2">
      <c r="A20" s="66">
        <v>10</v>
      </c>
      <c r="B20" s="31" t="s">
        <v>192</v>
      </c>
      <c r="C20" s="127" t="s">
        <v>191</v>
      </c>
      <c r="D20" s="351">
        <f>'68.12 SF.NICOLAE'!D20+'CENTR. DE RECUP.MED.'!D20</f>
        <v>0</v>
      </c>
      <c r="E20" s="351">
        <f>'68.12 SF.NICOLAE'!E20+'CENTR. DE RECUP.MED.'!E20</f>
        <v>0</v>
      </c>
      <c r="F20" s="351">
        <f>'68.12 SF.NICOLAE'!F20+'CENTR. DE RECUP.MED.'!F20</f>
        <v>0</v>
      </c>
      <c r="G20" s="351">
        <f>'68.12 SF.NICOLAE'!G20+'CENTR. DE RECUP.MED.'!G20</f>
        <v>0</v>
      </c>
      <c r="H20" s="351">
        <f>'68.12 SF.NICOLAE'!H20+'CENTR. DE RECUP.MED.'!H20</f>
        <v>0</v>
      </c>
      <c r="I20" s="351">
        <f>'68.12 SF.NICOLAE'!I20+'CENTR. DE RECUP.MED.'!I20</f>
        <v>0</v>
      </c>
      <c r="J20" s="365"/>
      <c r="K20" s="232"/>
      <c r="L20" s="367"/>
      <c r="O20" s="83"/>
    </row>
    <row r="21" spans="1:15" s="3" customFormat="1" x14ac:dyDescent="0.2">
      <c r="A21" s="66">
        <v>11</v>
      </c>
      <c r="B21" s="31" t="s">
        <v>162</v>
      </c>
      <c r="C21" s="6" t="s">
        <v>163</v>
      </c>
      <c r="D21" s="351">
        <f>'68.12 SF.NICOLAE'!D21+'CENTR. DE RECUP.MED.'!D21</f>
        <v>0</v>
      </c>
      <c r="E21" s="351">
        <f>'68.12 SF.NICOLAE'!E21+'CENTR. DE RECUP.MED.'!E21</f>
        <v>19</v>
      </c>
      <c r="F21" s="351">
        <f>'68.12 SF.NICOLAE'!F21+'CENTR. DE RECUP.MED.'!F21</f>
        <v>5</v>
      </c>
      <c r="G21" s="351">
        <f>'68.12 SF.NICOLAE'!G21+'CENTR. DE RECUP.MED.'!G21</f>
        <v>5</v>
      </c>
      <c r="H21" s="351">
        <f>'68.12 SF.NICOLAE'!H21+'CENTR. DE RECUP.MED.'!H21</f>
        <v>5</v>
      </c>
      <c r="I21" s="351">
        <f>'68.12 SF.NICOLAE'!I21+'CENTR. DE RECUP.MED.'!I21</f>
        <v>4</v>
      </c>
      <c r="J21" s="365"/>
      <c r="K21" s="232"/>
      <c r="L21" s="367"/>
      <c r="O21" s="83"/>
    </row>
    <row r="22" spans="1:15" s="3" customFormat="1" x14ac:dyDescent="0.2">
      <c r="A22" s="66">
        <v>12</v>
      </c>
      <c r="B22" s="31" t="s">
        <v>204</v>
      </c>
      <c r="C22" s="206" t="s">
        <v>205</v>
      </c>
      <c r="D22" s="351">
        <f>'68.12 SF.NICOLAE'!D22+'CENTR. DE RECUP.MED.'!D22</f>
        <v>0</v>
      </c>
      <c r="E22" s="351">
        <f>'68.12 SF.NICOLAE'!E22+'CENTR. DE RECUP.MED.'!E22</f>
        <v>6</v>
      </c>
      <c r="F22" s="351">
        <f>'68.12 SF.NICOLAE'!F22+'CENTR. DE RECUP.MED.'!F22</f>
        <v>0</v>
      </c>
      <c r="G22" s="351">
        <f>'68.12 SF.NICOLAE'!G22+'CENTR. DE RECUP.MED.'!G22</f>
        <v>6</v>
      </c>
      <c r="H22" s="351">
        <f>'68.12 SF.NICOLAE'!H22+'CENTR. DE RECUP.MED.'!H22</f>
        <v>0</v>
      </c>
      <c r="I22" s="351">
        <f>'68.12 SF.NICOLAE'!I22+'CENTR. DE RECUP.MED.'!I22</f>
        <v>0</v>
      </c>
      <c r="J22" s="365"/>
      <c r="K22" s="232"/>
      <c r="L22" s="367"/>
      <c r="O22" s="83"/>
    </row>
    <row r="23" spans="1:15" s="3" customFormat="1" x14ac:dyDescent="0.2">
      <c r="A23" s="66">
        <v>13</v>
      </c>
      <c r="B23" s="31" t="s">
        <v>206</v>
      </c>
      <c r="C23" s="129" t="s">
        <v>207</v>
      </c>
      <c r="D23" s="351">
        <f>'68.12 SF.NICOLAE'!D23+'CENTR. DE RECUP.MED.'!D23</f>
        <v>0</v>
      </c>
      <c r="E23" s="351">
        <f>'68.12 SF.NICOLAE'!E23+'CENTR. DE RECUP.MED.'!E23</f>
        <v>6</v>
      </c>
      <c r="F23" s="351">
        <f>'68.12 SF.NICOLAE'!F23+'CENTR. DE RECUP.MED.'!F23</f>
        <v>0</v>
      </c>
      <c r="G23" s="351">
        <f>'68.12 SF.NICOLAE'!G23+'CENTR. DE RECUP.MED.'!G23</f>
        <v>6</v>
      </c>
      <c r="H23" s="351">
        <f>'68.12 SF.NICOLAE'!H23+'CENTR. DE RECUP.MED.'!H23</f>
        <v>0</v>
      </c>
      <c r="I23" s="351">
        <f>'68.12 SF.NICOLAE'!I23+'CENTR. DE RECUP.MED.'!I23</f>
        <v>0</v>
      </c>
      <c r="J23" s="365"/>
      <c r="K23" s="232"/>
      <c r="L23" s="367"/>
      <c r="O23" s="83"/>
    </row>
    <row r="24" spans="1:15" s="3" customFormat="1" hidden="1" x14ac:dyDescent="0.2">
      <c r="A24" s="66">
        <v>14</v>
      </c>
      <c r="B24" s="31" t="s">
        <v>262</v>
      </c>
      <c r="C24" s="465" t="s">
        <v>217</v>
      </c>
      <c r="D24" s="351"/>
      <c r="E24" s="351"/>
      <c r="F24" s="351"/>
      <c r="G24" s="351"/>
      <c r="H24" s="351"/>
      <c r="I24" s="351"/>
      <c r="J24" s="365"/>
      <c r="K24" s="232"/>
      <c r="L24" s="367"/>
      <c r="O24" s="83"/>
    </row>
    <row r="25" spans="1:15" s="3" customFormat="1" x14ac:dyDescent="0.2">
      <c r="A25" s="66">
        <v>15</v>
      </c>
      <c r="B25" s="30" t="s">
        <v>14</v>
      </c>
      <c r="C25" s="8" t="s">
        <v>15</v>
      </c>
      <c r="D25" s="354">
        <f>'68.12 SF.NICOLAE'!D25+'CENTR. DE RECUP.MED.'!D25</f>
        <v>0</v>
      </c>
      <c r="E25" s="354">
        <f>'68.12 SF.NICOLAE'!E25+'CENTR. DE RECUP.MED.'!E25</f>
        <v>10</v>
      </c>
      <c r="F25" s="354">
        <f>'68.12 SF.NICOLAE'!F25+'CENTR. DE RECUP.MED.'!F25</f>
        <v>3</v>
      </c>
      <c r="G25" s="354">
        <f>'68.12 SF.NICOLAE'!G25+'CENTR. DE RECUP.MED.'!G25</f>
        <v>3</v>
      </c>
      <c r="H25" s="354">
        <f>'68.12 SF.NICOLAE'!H25+'CENTR. DE RECUP.MED.'!H25</f>
        <v>2</v>
      </c>
      <c r="I25" s="354">
        <f>'68.12 SF.NICOLAE'!I25+'CENTR. DE RECUP.MED.'!I25</f>
        <v>2</v>
      </c>
      <c r="J25" s="364"/>
      <c r="K25" s="235"/>
      <c r="L25" s="366"/>
    </row>
    <row r="26" spans="1:15" s="3" customFormat="1" hidden="1" x14ac:dyDescent="0.2">
      <c r="A26" s="66">
        <v>16</v>
      </c>
      <c r="B26" s="32" t="s">
        <v>16</v>
      </c>
      <c r="C26" s="6" t="s">
        <v>17</v>
      </c>
      <c r="D26" s="351">
        <f>'68.12 SF.NICOLAE'!D26+'CENTR. DE RECUP.MED.'!D26</f>
        <v>0</v>
      </c>
      <c r="E26" s="351">
        <f>'68.12 SF.NICOLAE'!E26+'CENTR. DE RECUP.MED.'!E26</f>
        <v>0</v>
      </c>
      <c r="F26" s="351">
        <f>'68.12 SF.NICOLAE'!F26+'CENTR. DE RECUP.MED.'!F26</f>
        <v>0</v>
      </c>
      <c r="G26" s="351">
        <f>'68.12 SF.NICOLAE'!G26+'CENTR. DE RECUP.MED.'!G26</f>
        <v>0</v>
      </c>
      <c r="H26" s="351">
        <f>'68.12 SF.NICOLAE'!H26+'CENTR. DE RECUP.MED.'!H26</f>
        <v>0</v>
      </c>
      <c r="I26" s="351">
        <f>'68.12 SF.NICOLAE'!I26+'CENTR. DE RECUP.MED.'!I26</f>
        <v>0</v>
      </c>
      <c r="J26" s="365"/>
      <c r="K26" s="232"/>
      <c r="L26" s="367"/>
    </row>
    <row r="27" spans="1:15" s="3" customFormat="1" hidden="1" x14ac:dyDescent="0.2">
      <c r="A27" s="66">
        <v>17</v>
      </c>
      <c r="B27" s="32" t="s">
        <v>18</v>
      </c>
      <c r="C27" s="6" t="s">
        <v>19</v>
      </c>
      <c r="D27" s="351">
        <f>'68.12 SF.NICOLAE'!D27+'CENTR. DE RECUP.MED.'!D27</f>
        <v>0</v>
      </c>
      <c r="E27" s="351">
        <f>'68.12 SF.NICOLAE'!E27+'CENTR. DE RECUP.MED.'!E27</f>
        <v>0</v>
      </c>
      <c r="F27" s="351">
        <f>'68.12 SF.NICOLAE'!F27+'CENTR. DE RECUP.MED.'!F27</f>
        <v>0</v>
      </c>
      <c r="G27" s="351">
        <f>'68.12 SF.NICOLAE'!G27+'CENTR. DE RECUP.MED.'!G27</f>
        <v>0</v>
      </c>
      <c r="H27" s="351">
        <f>'68.12 SF.NICOLAE'!H27+'CENTR. DE RECUP.MED.'!H27</f>
        <v>0</v>
      </c>
      <c r="I27" s="351">
        <f>'68.12 SF.NICOLAE'!I27+'CENTR. DE RECUP.MED.'!I27</f>
        <v>0</v>
      </c>
      <c r="J27" s="365"/>
      <c r="K27" s="232"/>
      <c r="L27" s="367"/>
    </row>
    <row r="28" spans="1:15" s="3" customFormat="1" hidden="1" x14ac:dyDescent="0.2">
      <c r="A28" s="66">
        <v>18</v>
      </c>
      <c r="B28" s="32" t="s">
        <v>20</v>
      </c>
      <c r="C28" s="6" t="s">
        <v>21</v>
      </c>
      <c r="D28" s="351">
        <f>'68.12 SF.NICOLAE'!D28+'CENTR. DE RECUP.MED.'!D28</f>
        <v>0</v>
      </c>
      <c r="E28" s="351">
        <f>'68.12 SF.NICOLAE'!E28+'CENTR. DE RECUP.MED.'!E28</f>
        <v>0</v>
      </c>
      <c r="F28" s="351">
        <f>'68.12 SF.NICOLAE'!F28+'CENTR. DE RECUP.MED.'!F28</f>
        <v>0</v>
      </c>
      <c r="G28" s="351">
        <f>'68.12 SF.NICOLAE'!G28+'CENTR. DE RECUP.MED.'!G28</f>
        <v>0</v>
      </c>
      <c r="H28" s="351">
        <f>'68.12 SF.NICOLAE'!H28+'CENTR. DE RECUP.MED.'!H28</f>
        <v>0</v>
      </c>
      <c r="I28" s="351">
        <f>'68.12 SF.NICOLAE'!I28+'CENTR. DE RECUP.MED.'!I28</f>
        <v>0</v>
      </c>
      <c r="J28" s="365"/>
      <c r="K28" s="232"/>
      <c r="L28" s="367"/>
    </row>
    <row r="29" spans="1:15" s="3" customFormat="1" ht="25.5" hidden="1" x14ac:dyDescent="0.2">
      <c r="A29" s="66">
        <v>19</v>
      </c>
      <c r="B29" s="33" t="s">
        <v>22</v>
      </c>
      <c r="C29" s="92" t="s">
        <v>23</v>
      </c>
      <c r="D29" s="351">
        <f>'68.12 SF.NICOLAE'!D29+'CENTR. DE RECUP.MED.'!D29</f>
        <v>0</v>
      </c>
      <c r="E29" s="351">
        <f>'68.12 SF.NICOLAE'!E29+'CENTR. DE RECUP.MED.'!E29</f>
        <v>0</v>
      </c>
      <c r="F29" s="351">
        <f>'68.12 SF.NICOLAE'!F29+'CENTR. DE RECUP.MED.'!F29</f>
        <v>0</v>
      </c>
      <c r="G29" s="351">
        <f>'68.12 SF.NICOLAE'!G29+'CENTR. DE RECUP.MED.'!G29</f>
        <v>0</v>
      </c>
      <c r="H29" s="351">
        <f>'68.12 SF.NICOLAE'!H29+'CENTR. DE RECUP.MED.'!H29</f>
        <v>0</v>
      </c>
      <c r="I29" s="351">
        <f>'68.12 SF.NICOLAE'!I29+'CENTR. DE RECUP.MED.'!I29</f>
        <v>0</v>
      </c>
      <c r="J29" s="365"/>
      <c r="K29" s="232"/>
      <c r="L29" s="367"/>
    </row>
    <row r="30" spans="1:15" s="3" customFormat="1" hidden="1" x14ac:dyDescent="0.2">
      <c r="A30" s="66">
        <v>20</v>
      </c>
      <c r="B30" s="32" t="s">
        <v>24</v>
      </c>
      <c r="C30" s="6" t="s">
        <v>25</v>
      </c>
      <c r="D30" s="351">
        <f>'68.12 SF.NICOLAE'!D30+'CENTR. DE RECUP.MED.'!D30</f>
        <v>0</v>
      </c>
      <c r="E30" s="351">
        <f>'68.12 SF.NICOLAE'!E30+'CENTR. DE RECUP.MED.'!E30</f>
        <v>0</v>
      </c>
      <c r="F30" s="351">
        <f>'68.12 SF.NICOLAE'!F30+'CENTR. DE RECUP.MED.'!F30</f>
        <v>0</v>
      </c>
      <c r="G30" s="351">
        <f>'68.12 SF.NICOLAE'!G30+'CENTR. DE RECUP.MED.'!G30</f>
        <v>0</v>
      </c>
      <c r="H30" s="351">
        <f>'68.12 SF.NICOLAE'!H30+'CENTR. DE RECUP.MED.'!H30</f>
        <v>0</v>
      </c>
      <c r="I30" s="351">
        <f>'68.12 SF.NICOLAE'!I30+'CENTR. DE RECUP.MED.'!I30</f>
        <v>0</v>
      </c>
      <c r="J30" s="365"/>
      <c r="K30" s="232"/>
      <c r="L30" s="367"/>
    </row>
    <row r="31" spans="1:15" s="3" customFormat="1" x14ac:dyDescent="0.2">
      <c r="A31" s="66">
        <v>21</v>
      </c>
      <c r="B31" s="32" t="s">
        <v>164</v>
      </c>
      <c r="C31" s="6" t="s">
        <v>165</v>
      </c>
      <c r="D31" s="351">
        <f>'68.12 SF.NICOLAE'!D31+'CENTR. DE RECUP.MED.'!D31</f>
        <v>0</v>
      </c>
      <c r="E31" s="351">
        <f>'68.12 SF.NICOLAE'!E31+'CENTR. DE RECUP.MED.'!E31</f>
        <v>10</v>
      </c>
      <c r="F31" s="351">
        <f>'68.12 SF.NICOLAE'!F31+'CENTR. DE RECUP.MED.'!F31</f>
        <v>3</v>
      </c>
      <c r="G31" s="351">
        <f>'68.12 SF.NICOLAE'!G31+'CENTR. DE RECUP.MED.'!G31</f>
        <v>3</v>
      </c>
      <c r="H31" s="351">
        <f>'68.12 SF.NICOLAE'!H31+'CENTR. DE RECUP.MED.'!H31</f>
        <v>2</v>
      </c>
      <c r="I31" s="351">
        <f>'68.12 SF.NICOLAE'!I31+'CENTR. DE RECUP.MED.'!I31</f>
        <v>2</v>
      </c>
      <c r="J31" s="365"/>
      <c r="K31" s="232"/>
      <c r="L31" s="367"/>
    </row>
    <row r="32" spans="1:15" s="3" customFormat="1" hidden="1" x14ac:dyDescent="0.2">
      <c r="A32" s="66">
        <v>22</v>
      </c>
      <c r="B32" s="32" t="s">
        <v>166</v>
      </c>
      <c r="C32" s="6" t="s">
        <v>167</v>
      </c>
      <c r="D32" s="351">
        <f>'68.12 SF.NICOLAE'!D32+'CENTR. DE RECUP.MED.'!D32</f>
        <v>0</v>
      </c>
      <c r="E32" s="351">
        <f>'68.12 SF.NICOLAE'!E32+'CENTR. DE RECUP.MED.'!E32</f>
        <v>0</v>
      </c>
      <c r="F32" s="351">
        <f>'68.12 SF.NICOLAE'!F32+'CENTR. DE RECUP.MED.'!F32</f>
        <v>0</v>
      </c>
      <c r="G32" s="351">
        <f>'68.12 SF.NICOLAE'!G32+'CENTR. DE RECUP.MED.'!G32</f>
        <v>0</v>
      </c>
      <c r="H32" s="351">
        <f>'68.12 SF.NICOLAE'!H32+'CENTR. DE RECUP.MED.'!H32</f>
        <v>0</v>
      </c>
      <c r="I32" s="351">
        <f>'68.12 SF.NICOLAE'!I32+'CENTR. DE RECUP.MED.'!I32</f>
        <v>0</v>
      </c>
      <c r="J32" s="365"/>
      <c r="K32" s="232"/>
      <c r="L32" s="367"/>
    </row>
    <row r="33" spans="1:15" s="3" customFormat="1" ht="25.5" x14ac:dyDescent="0.2">
      <c r="A33" s="66">
        <v>23</v>
      </c>
      <c r="B33" s="23" t="s">
        <v>135</v>
      </c>
      <c r="C33" s="42">
        <v>20</v>
      </c>
      <c r="D33" s="354">
        <f>'68.12 SF.NICOLAE'!D33+'CENTR. DE RECUP.MED.'!D33</f>
        <v>0</v>
      </c>
      <c r="E33" s="354">
        <f>'68.12 SF.NICOLAE'!E33+'CENTR. DE RECUP.MED.'!E33</f>
        <v>87</v>
      </c>
      <c r="F33" s="354">
        <f>'68.12 SF.NICOLAE'!F33+'CENTR. DE RECUP.MED.'!F33</f>
        <v>35</v>
      </c>
      <c r="G33" s="354">
        <f>'68.12 SF.NICOLAE'!G33+'CENTR. DE RECUP.MED.'!G33</f>
        <v>25</v>
      </c>
      <c r="H33" s="354">
        <f>'68.12 SF.NICOLAE'!H33+'CENTR. DE RECUP.MED.'!H33</f>
        <v>16</v>
      </c>
      <c r="I33" s="354">
        <f>'68.12 SF.NICOLAE'!I33+'CENTR. DE RECUP.MED.'!I33</f>
        <v>11</v>
      </c>
      <c r="J33" s="364">
        <f>'68.12 SF.NICOLAE'!J33+'CENTR. DE RECUP.MED.'!J33</f>
        <v>89</v>
      </c>
      <c r="K33" s="235">
        <f>'68.12 SF.NICOLAE'!K33+'CENTR. DE RECUP.MED.'!K33</f>
        <v>89</v>
      </c>
      <c r="L33" s="366">
        <f>'68.12 SF.NICOLAE'!L33+'CENTR. DE RECUP.MED.'!L33</f>
        <v>89</v>
      </c>
    </row>
    <row r="34" spans="1:15" s="3" customFormat="1" x14ac:dyDescent="0.2">
      <c r="A34" s="66">
        <v>24</v>
      </c>
      <c r="B34" s="29" t="s">
        <v>26</v>
      </c>
      <c r="C34" s="8" t="s">
        <v>27</v>
      </c>
      <c r="D34" s="354">
        <f>'68.12 SF.NICOLAE'!D34+'CENTR. DE RECUP.MED.'!D34</f>
        <v>0</v>
      </c>
      <c r="E34" s="354">
        <f>'68.12 SF.NICOLAE'!E34+'CENTR. DE RECUP.MED.'!E34</f>
        <v>73</v>
      </c>
      <c r="F34" s="354">
        <f>'68.12 SF.NICOLAE'!F34+'CENTR. DE RECUP.MED.'!F34</f>
        <v>27</v>
      </c>
      <c r="G34" s="354">
        <f>'68.12 SF.NICOLAE'!G34+'CENTR. DE RECUP.MED.'!G34</f>
        <v>23</v>
      </c>
      <c r="H34" s="354">
        <f>'68.12 SF.NICOLAE'!H34+'CENTR. DE RECUP.MED.'!H34</f>
        <v>14</v>
      </c>
      <c r="I34" s="354">
        <f>'68.12 SF.NICOLAE'!I34+'CENTR. DE RECUP.MED.'!I34</f>
        <v>9</v>
      </c>
      <c r="J34" s="364">
        <f>'68.12 SF.NICOLAE'!J34+'CENTR. DE RECUP.MED.'!J34</f>
        <v>0</v>
      </c>
      <c r="K34" s="235">
        <f>'68.12 SF.NICOLAE'!K34+'CENTR. DE RECUP.MED.'!K34</f>
        <v>0</v>
      </c>
      <c r="L34" s="366">
        <f>'68.12 SF.NICOLAE'!L34+'CENTR. DE RECUP.MED.'!L34</f>
        <v>0</v>
      </c>
    </row>
    <row r="35" spans="1:15" s="3" customFormat="1" x14ac:dyDescent="0.2">
      <c r="A35" s="66">
        <v>25</v>
      </c>
      <c r="B35" s="30" t="s">
        <v>28</v>
      </c>
      <c r="C35" s="8" t="s">
        <v>29</v>
      </c>
      <c r="D35" s="354">
        <f>'68.12 SF.NICOLAE'!D35+'CENTR. DE RECUP.MED.'!D35</f>
        <v>0</v>
      </c>
      <c r="E35" s="354">
        <f>'68.12 SF.NICOLAE'!E35+'CENTR. DE RECUP.MED.'!E35</f>
        <v>1</v>
      </c>
      <c r="F35" s="354">
        <f>'68.12 SF.NICOLAE'!F35+'CENTR. DE RECUP.MED.'!F35</f>
        <v>1</v>
      </c>
      <c r="G35" s="354">
        <f>'68.12 SF.NICOLAE'!G35+'CENTR. DE RECUP.MED.'!G35</f>
        <v>0</v>
      </c>
      <c r="H35" s="354">
        <f>'68.12 SF.NICOLAE'!H35+'CENTR. DE RECUP.MED.'!H35</f>
        <v>0</v>
      </c>
      <c r="I35" s="354">
        <f>'68.12 SF.NICOLAE'!I35+'CENTR. DE RECUP.MED.'!I35</f>
        <v>0</v>
      </c>
      <c r="J35" s="364">
        <f>'68.12 SF.NICOLAE'!J35+'CENTR. DE RECUP.MED.'!J35</f>
        <v>0</v>
      </c>
      <c r="K35" s="235">
        <f>'68.12 SF.NICOLAE'!K35+'CENTR. DE RECUP.MED.'!K35</f>
        <v>0</v>
      </c>
      <c r="L35" s="366">
        <f>'68.12 SF.NICOLAE'!L35+'CENTR. DE RECUP.MED.'!L35</f>
        <v>0</v>
      </c>
    </row>
    <row r="36" spans="1:15" s="3" customFormat="1" x14ac:dyDescent="0.2">
      <c r="A36" s="66">
        <v>26</v>
      </c>
      <c r="B36" s="32" t="s">
        <v>28</v>
      </c>
      <c r="C36" s="6"/>
      <c r="D36" s="351">
        <f>'68.12 SF.NICOLAE'!D36+'CENTR. DE RECUP.MED.'!D36</f>
        <v>0</v>
      </c>
      <c r="E36" s="354">
        <f>'68.12 SF.NICOLAE'!E36+'CENTR. DE RECUP.MED.'!E36</f>
        <v>1</v>
      </c>
      <c r="F36" s="354">
        <f>'68.12 SF.NICOLAE'!F36+'CENTR. DE RECUP.MED.'!F36</f>
        <v>1</v>
      </c>
      <c r="G36" s="351">
        <f>'68.12 SF.NICOLAE'!G36+'CENTR. DE RECUP.MED.'!G36</f>
        <v>0</v>
      </c>
      <c r="H36" s="351">
        <f>'68.12 SF.NICOLAE'!H36+'CENTR. DE RECUP.MED.'!H36</f>
        <v>0</v>
      </c>
      <c r="I36" s="351">
        <f>'68.12 SF.NICOLAE'!I36+'CENTR. DE RECUP.MED.'!I36</f>
        <v>0</v>
      </c>
      <c r="J36" s="364">
        <f>'68.12 SF.NICOLAE'!J36+'CENTR. DE RECUP.MED.'!J36</f>
        <v>0</v>
      </c>
      <c r="K36" s="235">
        <f>'68.12 SF.NICOLAE'!K36+'CENTR. DE RECUP.MED.'!K36</f>
        <v>0</v>
      </c>
      <c r="L36" s="366">
        <f>'68.12 SF.NICOLAE'!L36+'CENTR. DE RECUP.MED.'!L36</f>
        <v>0</v>
      </c>
    </row>
    <row r="37" spans="1:15" s="3" customFormat="1" hidden="1" x14ac:dyDescent="0.2">
      <c r="A37" s="66">
        <v>27</v>
      </c>
      <c r="B37" s="32" t="s">
        <v>169</v>
      </c>
      <c r="C37" s="6"/>
      <c r="D37" s="351">
        <f>'68.12 SF.NICOLAE'!D37+'CENTR. DE RECUP.MED.'!D37</f>
        <v>0</v>
      </c>
      <c r="E37" s="354">
        <f>'68.12 SF.NICOLAE'!E37+'CENTR. DE RECUP.MED.'!E37</f>
        <v>0</v>
      </c>
      <c r="F37" s="354">
        <f>'68.12 SF.NICOLAE'!F37+'CENTR. DE RECUP.MED.'!F37</f>
        <v>0</v>
      </c>
      <c r="G37" s="351">
        <f>'68.12 SF.NICOLAE'!G37+'CENTR. DE RECUP.MED.'!G37</f>
        <v>0</v>
      </c>
      <c r="H37" s="351">
        <f>'68.12 SF.NICOLAE'!H37+'CENTR. DE RECUP.MED.'!H37</f>
        <v>0</v>
      </c>
      <c r="I37" s="351">
        <f>'68.12 SF.NICOLAE'!I37+'CENTR. DE RECUP.MED.'!I37</f>
        <v>0</v>
      </c>
      <c r="J37" s="364">
        <f>'68.12 SF.NICOLAE'!J37+'CENTR. DE RECUP.MED.'!J37</f>
        <v>0</v>
      </c>
      <c r="K37" s="235">
        <f>'68.12 SF.NICOLAE'!K37+'CENTR. DE RECUP.MED.'!K37</f>
        <v>0</v>
      </c>
      <c r="L37" s="366">
        <f>'68.12 SF.NICOLAE'!L37+'CENTR. DE RECUP.MED.'!L37</f>
        <v>0</v>
      </c>
    </row>
    <row r="38" spans="1:15" s="3" customFormat="1" hidden="1" x14ac:dyDescent="0.2">
      <c r="A38" s="66">
        <v>28</v>
      </c>
      <c r="B38" s="32" t="s">
        <v>168</v>
      </c>
      <c r="C38" s="6"/>
      <c r="D38" s="351">
        <f>'68.12 SF.NICOLAE'!D38+'CENTR. DE RECUP.MED.'!D38</f>
        <v>0</v>
      </c>
      <c r="E38" s="354">
        <f>'68.12 SF.NICOLAE'!E38+'CENTR. DE RECUP.MED.'!E38</f>
        <v>0</v>
      </c>
      <c r="F38" s="354">
        <f>'68.12 SF.NICOLAE'!F38+'CENTR. DE RECUP.MED.'!F38</f>
        <v>0</v>
      </c>
      <c r="G38" s="351">
        <f>'68.12 SF.NICOLAE'!G38+'CENTR. DE RECUP.MED.'!G38</f>
        <v>0</v>
      </c>
      <c r="H38" s="351">
        <f>'68.12 SF.NICOLAE'!H38+'CENTR. DE RECUP.MED.'!H38</f>
        <v>0</v>
      </c>
      <c r="I38" s="351">
        <f>'68.12 SF.NICOLAE'!I38+'CENTR. DE RECUP.MED.'!I38</f>
        <v>0</v>
      </c>
      <c r="J38" s="364">
        <f>'68.12 SF.NICOLAE'!J38+'CENTR. DE RECUP.MED.'!J38</f>
        <v>0</v>
      </c>
      <c r="K38" s="235">
        <f>'68.12 SF.NICOLAE'!K38+'CENTR. DE RECUP.MED.'!K38</f>
        <v>0</v>
      </c>
      <c r="L38" s="366">
        <f>'68.12 SF.NICOLAE'!L38+'CENTR. DE RECUP.MED.'!L38</f>
        <v>0</v>
      </c>
    </row>
    <row r="39" spans="1:15" s="3" customFormat="1" x14ac:dyDescent="0.2">
      <c r="A39" s="66">
        <v>29</v>
      </c>
      <c r="B39" s="30" t="s">
        <v>30</v>
      </c>
      <c r="C39" s="8" t="s">
        <v>31</v>
      </c>
      <c r="D39" s="354">
        <f>'68.12 SF.NICOLAE'!D39+'CENTR. DE RECUP.MED.'!D39</f>
        <v>0</v>
      </c>
      <c r="E39" s="354">
        <f>'68.12 SF.NICOLAE'!E39+'CENTR. DE RECUP.MED.'!E39</f>
        <v>1</v>
      </c>
      <c r="F39" s="354">
        <f>'68.12 SF.NICOLAE'!F39+'CENTR. DE RECUP.MED.'!F39</f>
        <v>1</v>
      </c>
      <c r="G39" s="354">
        <f>'68.12 SF.NICOLAE'!G39+'CENTR. DE RECUP.MED.'!G39</f>
        <v>0</v>
      </c>
      <c r="H39" s="354">
        <f>'68.12 SF.NICOLAE'!H39+'CENTR. DE RECUP.MED.'!H39</f>
        <v>0</v>
      </c>
      <c r="I39" s="354">
        <f>'68.12 SF.NICOLAE'!I39+'CENTR. DE RECUP.MED.'!I39</f>
        <v>0</v>
      </c>
      <c r="J39" s="364">
        <f>'68.12 SF.NICOLAE'!J39+'CENTR. DE RECUP.MED.'!J39</f>
        <v>0</v>
      </c>
      <c r="K39" s="235">
        <f>'68.12 SF.NICOLAE'!K39+'CENTR. DE RECUP.MED.'!K39</f>
        <v>0</v>
      </c>
      <c r="L39" s="366">
        <f>'68.12 SF.NICOLAE'!L39+'CENTR. DE RECUP.MED.'!L39</f>
        <v>0</v>
      </c>
      <c r="O39" s="273"/>
    </row>
    <row r="40" spans="1:15" s="3" customFormat="1" x14ac:dyDescent="0.2">
      <c r="A40" s="66">
        <v>30</v>
      </c>
      <c r="B40" s="32" t="s">
        <v>184</v>
      </c>
      <c r="C40" s="8"/>
      <c r="D40" s="351">
        <f>'68.12 SF.NICOLAE'!D40+'CENTR. DE RECUP.MED.'!D40</f>
        <v>0</v>
      </c>
      <c r="E40" s="354">
        <f>'68.12 SF.NICOLAE'!E40+'CENTR. DE RECUP.MED.'!E40</f>
        <v>1</v>
      </c>
      <c r="F40" s="354">
        <f>'68.12 SF.NICOLAE'!F40+'CENTR. DE RECUP.MED.'!F40</f>
        <v>1</v>
      </c>
      <c r="G40" s="351">
        <f>'68.12 SF.NICOLAE'!G40+'CENTR. DE RECUP.MED.'!G40</f>
        <v>0</v>
      </c>
      <c r="H40" s="351">
        <f>'68.12 SF.NICOLAE'!H40+'CENTR. DE RECUP.MED.'!H40</f>
        <v>0</v>
      </c>
      <c r="I40" s="351">
        <f>'68.12 SF.NICOLAE'!I40+'CENTR. DE RECUP.MED.'!I40</f>
        <v>0</v>
      </c>
      <c r="J40" s="364">
        <f>'68.12 SF.NICOLAE'!J40+'CENTR. DE RECUP.MED.'!J40</f>
        <v>0</v>
      </c>
      <c r="K40" s="235">
        <f>'68.12 SF.NICOLAE'!K40+'CENTR. DE RECUP.MED.'!K40</f>
        <v>0</v>
      </c>
      <c r="L40" s="366">
        <f>'68.12 SF.NICOLAE'!L40+'CENTR. DE RECUP.MED.'!L40</f>
        <v>0</v>
      </c>
    </row>
    <row r="41" spans="1:15" s="3" customFormat="1" hidden="1" x14ac:dyDescent="0.2">
      <c r="A41" s="66">
        <v>31</v>
      </c>
      <c r="B41" s="32" t="s">
        <v>170</v>
      </c>
      <c r="C41" s="8"/>
      <c r="D41" s="351">
        <f>'68.12 SF.NICOLAE'!D41+'CENTR. DE RECUP.MED.'!D41</f>
        <v>0</v>
      </c>
      <c r="E41" s="354">
        <f>'68.12 SF.NICOLAE'!E41+'CENTR. DE RECUP.MED.'!E41</f>
        <v>0</v>
      </c>
      <c r="F41" s="354">
        <f>'68.12 SF.NICOLAE'!F41+'CENTR. DE RECUP.MED.'!F41</f>
        <v>0</v>
      </c>
      <c r="G41" s="351">
        <f>'68.12 SF.NICOLAE'!G41+'CENTR. DE RECUP.MED.'!G41</f>
        <v>0</v>
      </c>
      <c r="H41" s="351">
        <f>'68.12 SF.NICOLAE'!H41+'CENTR. DE RECUP.MED.'!H41</f>
        <v>0</v>
      </c>
      <c r="I41" s="351">
        <f>'68.12 SF.NICOLAE'!I41+'CENTR. DE RECUP.MED.'!I41</f>
        <v>0</v>
      </c>
      <c r="J41" s="364">
        <f>'68.12 SF.NICOLAE'!J41+'CENTR. DE RECUP.MED.'!J41</f>
        <v>0</v>
      </c>
      <c r="K41" s="235">
        <f>'68.12 SF.NICOLAE'!K41+'CENTR. DE RECUP.MED.'!K41</f>
        <v>0</v>
      </c>
      <c r="L41" s="366">
        <f>'68.12 SF.NICOLAE'!L41+'CENTR. DE RECUP.MED.'!L41</f>
        <v>0</v>
      </c>
    </row>
    <row r="42" spans="1:15" s="3" customFormat="1" x14ac:dyDescent="0.2">
      <c r="A42" s="66">
        <v>32</v>
      </c>
      <c r="B42" s="32" t="s">
        <v>32</v>
      </c>
      <c r="C42" s="6" t="s">
        <v>33</v>
      </c>
      <c r="D42" s="354">
        <f>'68.12 SF.NICOLAE'!D42+'CENTR. DE RECUP.MED.'!D42</f>
        <v>0</v>
      </c>
      <c r="E42" s="354">
        <f>'68.12 SF.NICOLAE'!E42+'CENTR. DE RECUP.MED.'!E42</f>
        <v>40</v>
      </c>
      <c r="F42" s="354">
        <f>'68.12 SF.NICOLAE'!F42+'CENTR. DE RECUP.MED.'!F42</f>
        <v>15</v>
      </c>
      <c r="G42" s="354">
        <f>'68.12 SF.NICOLAE'!G42+'CENTR. DE RECUP.MED.'!G42</f>
        <v>10</v>
      </c>
      <c r="H42" s="354">
        <f>'68.12 SF.NICOLAE'!H42+'CENTR. DE RECUP.MED.'!H42</f>
        <v>10</v>
      </c>
      <c r="I42" s="354">
        <f>'68.12 SF.NICOLAE'!I42+'CENTR. DE RECUP.MED.'!I42</f>
        <v>5</v>
      </c>
      <c r="J42" s="364">
        <f>'68.12 SF.NICOLAE'!J42+'CENTR. DE RECUP.MED.'!J42</f>
        <v>0</v>
      </c>
      <c r="K42" s="235">
        <f>'68.12 SF.NICOLAE'!K42+'CENTR. DE RECUP.MED.'!K42</f>
        <v>0</v>
      </c>
      <c r="L42" s="366">
        <f>'68.12 SF.NICOLAE'!L42+'CENTR. DE RECUP.MED.'!L42</f>
        <v>0</v>
      </c>
    </row>
    <row r="43" spans="1:15" s="3" customFormat="1" x14ac:dyDescent="0.2">
      <c r="A43" s="66">
        <v>33</v>
      </c>
      <c r="B43" s="32" t="s">
        <v>34</v>
      </c>
      <c r="C43" s="6" t="s">
        <v>35</v>
      </c>
      <c r="D43" s="354">
        <f>'68.12 SF.NICOLAE'!D43+'CENTR. DE RECUP.MED.'!D43</f>
        <v>0</v>
      </c>
      <c r="E43" s="354">
        <f>'68.12 SF.NICOLAE'!E43+'CENTR. DE RECUP.MED.'!E43</f>
        <v>16</v>
      </c>
      <c r="F43" s="354">
        <f>'68.12 SF.NICOLAE'!F43+'CENTR. DE RECUP.MED.'!F43</f>
        <v>3</v>
      </c>
      <c r="G43" s="354">
        <f>'68.12 SF.NICOLAE'!G43+'CENTR. DE RECUP.MED.'!G43</f>
        <v>9</v>
      </c>
      <c r="H43" s="354">
        <f>'68.12 SF.NICOLAE'!H43+'CENTR. DE RECUP.MED.'!H43</f>
        <v>2</v>
      </c>
      <c r="I43" s="354">
        <f>'68.12 SF.NICOLAE'!I43+'CENTR. DE RECUP.MED.'!I43</f>
        <v>2</v>
      </c>
      <c r="J43" s="364">
        <f>'68.12 SF.NICOLAE'!J43+'CENTR. DE RECUP.MED.'!J43</f>
        <v>0</v>
      </c>
      <c r="K43" s="235">
        <f>'68.12 SF.NICOLAE'!K43+'CENTR. DE RECUP.MED.'!K43</f>
        <v>0</v>
      </c>
      <c r="L43" s="366">
        <f>'68.12 SF.NICOLAE'!L43+'CENTR. DE RECUP.MED.'!L43</f>
        <v>0</v>
      </c>
    </row>
    <row r="44" spans="1:15" s="3" customFormat="1" hidden="1" x14ac:dyDescent="0.2">
      <c r="A44" s="66">
        <v>34</v>
      </c>
      <c r="B44" s="32" t="s">
        <v>36</v>
      </c>
      <c r="C44" s="6" t="s">
        <v>37</v>
      </c>
      <c r="D44" s="351">
        <f>'68.12 SF.NICOLAE'!D44+'CENTR. DE RECUP.MED.'!D44</f>
        <v>0</v>
      </c>
      <c r="E44" s="354">
        <f>'68.12 SF.NICOLAE'!E44+'CENTR. DE RECUP.MED.'!E44</f>
        <v>0</v>
      </c>
      <c r="F44" s="354">
        <f>'68.12 SF.NICOLAE'!F44+'CENTR. DE RECUP.MED.'!F44</f>
        <v>0</v>
      </c>
      <c r="G44" s="354">
        <f>'68.12 SF.NICOLAE'!G44+'CENTR. DE RECUP.MED.'!G44</f>
        <v>0</v>
      </c>
      <c r="H44" s="351">
        <f>'68.12 SF.NICOLAE'!H44+'CENTR. DE RECUP.MED.'!H44</f>
        <v>0</v>
      </c>
      <c r="I44" s="351">
        <f>'68.12 SF.NICOLAE'!I44+'CENTR. DE RECUP.MED.'!I44</f>
        <v>0</v>
      </c>
      <c r="J44" s="364">
        <f>'68.12 SF.NICOLAE'!J44+'CENTR. DE RECUP.MED.'!J44</f>
        <v>0</v>
      </c>
      <c r="K44" s="235">
        <f>'68.12 SF.NICOLAE'!K44+'CENTR. DE RECUP.MED.'!K44</f>
        <v>0</v>
      </c>
      <c r="L44" s="366">
        <f>'68.12 SF.NICOLAE'!L44+'CENTR. DE RECUP.MED.'!L44</f>
        <v>0</v>
      </c>
    </row>
    <row r="45" spans="1:15" s="3" customFormat="1" hidden="1" x14ac:dyDescent="0.2">
      <c r="A45" s="66">
        <v>35</v>
      </c>
      <c r="B45" s="32" t="s">
        <v>38</v>
      </c>
      <c r="C45" s="6" t="s">
        <v>39</v>
      </c>
      <c r="D45" s="351">
        <f>'68.12 SF.NICOLAE'!D45+'CENTR. DE RECUP.MED.'!D45</f>
        <v>0</v>
      </c>
      <c r="E45" s="354">
        <f>'68.12 SF.NICOLAE'!E45+'CENTR. DE RECUP.MED.'!E45</f>
        <v>0</v>
      </c>
      <c r="F45" s="354">
        <f>'68.12 SF.NICOLAE'!F45+'CENTR. DE RECUP.MED.'!F45</f>
        <v>0</v>
      </c>
      <c r="G45" s="354">
        <f>'68.12 SF.NICOLAE'!G45+'CENTR. DE RECUP.MED.'!G45</f>
        <v>0</v>
      </c>
      <c r="H45" s="351">
        <f>'68.12 SF.NICOLAE'!H45+'CENTR. DE RECUP.MED.'!H45</f>
        <v>0</v>
      </c>
      <c r="I45" s="351">
        <f>'68.12 SF.NICOLAE'!I45+'CENTR. DE RECUP.MED.'!I45</f>
        <v>0</v>
      </c>
      <c r="J45" s="364">
        <f>'68.12 SF.NICOLAE'!J45+'CENTR. DE RECUP.MED.'!J45</f>
        <v>0</v>
      </c>
      <c r="K45" s="235">
        <f>'68.12 SF.NICOLAE'!K45+'CENTR. DE RECUP.MED.'!K45</f>
        <v>0</v>
      </c>
      <c r="L45" s="366">
        <f>'68.12 SF.NICOLAE'!L45+'CENTR. DE RECUP.MED.'!L45</f>
        <v>0</v>
      </c>
    </row>
    <row r="46" spans="1:15" s="3" customFormat="1" x14ac:dyDescent="0.2">
      <c r="A46" s="66">
        <v>36</v>
      </c>
      <c r="B46" s="32" t="s">
        <v>40</v>
      </c>
      <c r="C46" s="6" t="s">
        <v>41</v>
      </c>
      <c r="D46" s="354">
        <f>'68.12 SF.NICOLAE'!D46+'CENTR. DE RECUP.MED.'!D46</f>
        <v>0</v>
      </c>
      <c r="E46" s="354">
        <f>'68.12 SF.NICOLAE'!E46+'CENTR. DE RECUP.MED.'!E46</f>
        <v>2</v>
      </c>
      <c r="F46" s="354">
        <f>'68.12 SF.NICOLAE'!F46+'CENTR. DE RECUP.MED.'!F46</f>
        <v>1</v>
      </c>
      <c r="G46" s="354">
        <f>'68.12 SF.NICOLAE'!G46+'CENTR. DE RECUP.MED.'!G46</f>
        <v>1</v>
      </c>
      <c r="H46" s="354">
        <f>'68.12 SF.NICOLAE'!H46+'CENTR. DE RECUP.MED.'!H46</f>
        <v>0</v>
      </c>
      <c r="I46" s="354">
        <f>'68.12 SF.NICOLAE'!I46+'CENTR. DE RECUP.MED.'!I46</f>
        <v>0</v>
      </c>
      <c r="J46" s="364">
        <f>'68.12 SF.NICOLAE'!J46+'CENTR. DE RECUP.MED.'!J46</f>
        <v>0</v>
      </c>
      <c r="K46" s="235">
        <f>'68.12 SF.NICOLAE'!K46+'CENTR. DE RECUP.MED.'!K46</f>
        <v>0</v>
      </c>
      <c r="L46" s="366">
        <f>'68.12 SF.NICOLAE'!L46+'CENTR. DE RECUP.MED.'!L46</f>
        <v>0</v>
      </c>
    </row>
    <row r="47" spans="1:15" s="3" customFormat="1" x14ac:dyDescent="0.2">
      <c r="A47" s="66">
        <v>37</v>
      </c>
      <c r="B47" s="32" t="s">
        <v>40</v>
      </c>
      <c r="C47" s="6"/>
      <c r="D47" s="351">
        <f>'68.12 SF.NICOLAE'!D47+'CENTR. DE RECUP.MED.'!D47</f>
        <v>0</v>
      </c>
      <c r="E47" s="354">
        <f>'68.12 SF.NICOLAE'!E47+'CENTR. DE RECUP.MED.'!E47</f>
        <v>2</v>
      </c>
      <c r="F47" s="354">
        <f>'68.12 SF.NICOLAE'!F47+'CENTR. DE RECUP.MED.'!F47</f>
        <v>1</v>
      </c>
      <c r="G47" s="354">
        <f>'68.12 SF.NICOLAE'!G47+'CENTR. DE RECUP.MED.'!G47</f>
        <v>1</v>
      </c>
      <c r="H47" s="351">
        <f>'68.12 SF.NICOLAE'!H47+'CENTR. DE RECUP.MED.'!H47</f>
        <v>0</v>
      </c>
      <c r="I47" s="351">
        <f>'68.12 SF.NICOLAE'!I47+'CENTR. DE RECUP.MED.'!I47</f>
        <v>0</v>
      </c>
      <c r="J47" s="364">
        <f>'68.12 SF.NICOLAE'!J47+'CENTR. DE RECUP.MED.'!J47</f>
        <v>0</v>
      </c>
      <c r="K47" s="235">
        <f>'68.12 SF.NICOLAE'!K47+'CENTR. DE RECUP.MED.'!K47</f>
        <v>0</v>
      </c>
      <c r="L47" s="366">
        <f>'68.12 SF.NICOLAE'!L47+'CENTR. DE RECUP.MED.'!L47</f>
        <v>0</v>
      </c>
    </row>
    <row r="48" spans="1:15" s="3" customFormat="1" hidden="1" x14ac:dyDescent="0.2">
      <c r="A48" s="66">
        <v>38</v>
      </c>
      <c r="B48" s="32" t="s">
        <v>139</v>
      </c>
      <c r="C48" s="6"/>
      <c r="D48" s="351">
        <f>'68.12 SF.NICOLAE'!D48+'CENTR. DE RECUP.MED.'!D48</f>
        <v>0</v>
      </c>
      <c r="E48" s="354">
        <f>'68.12 SF.NICOLAE'!E48+'CENTR. DE RECUP.MED.'!E48</f>
        <v>0</v>
      </c>
      <c r="F48" s="354">
        <f>'68.12 SF.NICOLAE'!F48+'CENTR. DE RECUP.MED.'!F48</f>
        <v>0</v>
      </c>
      <c r="G48" s="354">
        <f>'68.12 SF.NICOLAE'!G48+'CENTR. DE RECUP.MED.'!G48</f>
        <v>0</v>
      </c>
      <c r="H48" s="351">
        <f>'68.12 SF.NICOLAE'!H48+'CENTR. DE RECUP.MED.'!H48</f>
        <v>0</v>
      </c>
      <c r="I48" s="351">
        <f>'68.12 SF.NICOLAE'!I48+'CENTR. DE RECUP.MED.'!I48</f>
        <v>0</v>
      </c>
      <c r="J48" s="364">
        <f>'68.12 SF.NICOLAE'!J48+'CENTR. DE RECUP.MED.'!J48</f>
        <v>0</v>
      </c>
      <c r="K48" s="235">
        <f>'68.12 SF.NICOLAE'!K48+'CENTR. DE RECUP.MED.'!K48</f>
        <v>0</v>
      </c>
      <c r="L48" s="366">
        <f>'68.12 SF.NICOLAE'!L48+'CENTR. DE RECUP.MED.'!L48</f>
        <v>0</v>
      </c>
    </row>
    <row r="49" spans="1:12" s="3" customFormat="1" x14ac:dyDescent="0.2">
      <c r="A49" s="66">
        <v>39</v>
      </c>
      <c r="B49" s="26" t="s">
        <v>42</v>
      </c>
      <c r="C49" s="8" t="s">
        <v>43</v>
      </c>
      <c r="D49" s="354">
        <f>'68.12 SF.NICOLAE'!D49+'CENTR. DE RECUP.MED.'!D49</f>
        <v>0</v>
      </c>
      <c r="E49" s="354">
        <f>'68.12 SF.NICOLAE'!E49+'CENTR. DE RECUP.MED.'!E49</f>
        <v>1</v>
      </c>
      <c r="F49" s="354">
        <f>'68.12 SF.NICOLAE'!F49+'CENTR. DE RECUP.MED.'!F49</f>
        <v>1</v>
      </c>
      <c r="G49" s="354">
        <f>'68.12 SF.NICOLAE'!G49+'CENTR. DE RECUP.MED.'!G49</f>
        <v>0</v>
      </c>
      <c r="H49" s="354">
        <f>'68.12 SF.NICOLAE'!H49+'CENTR. DE RECUP.MED.'!H49</f>
        <v>0</v>
      </c>
      <c r="I49" s="354">
        <f>'68.12 SF.NICOLAE'!I49+'CENTR. DE RECUP.MED.'!I49</f>
        <v>0</v>
      </c>
      <c r="J49" s="364">
        <f>'68.12 SF.NICOLAE'!J49+'CENTR. DE RECUP.MED.'!J49</f>
        <v>0</v>
      </c>
      <c r="K49" s="235">
        <f>'68.12 SF.NICOLAE'!K49+'CENTR. DE RECUP.MED.'!K49</f>
        <v>0</v>
      </c>
      <c r="L49" s="366">
        <f>'68.12 SF.NICOLAE'!L49+'CENTR. DE RECUP.MED.'!L49</f>
        <v>0</v>
      </c>
    </row>
    <row r="50" spans="1:12" s="3" customFormat="1" x14ac:dyDescent="0.2">
      <c r="A50" s="66">
        <v>40</v>
      </c>
      <c r="B50" s="34" t="s">
        <v>42</v>
      </c>
      <c r="C50" s="6"/>
      <c r="D50" s="351">
        <f>'68.12 SF.NICOLAE'!D50+'CENTR. DE RECUP.MED.'!D50</f>
        <v>0</v>
      </c>
      <c r="E50" s="354">
        <f>'68.12 SF.NICOLAE'!E50+'CENTR. DE RECUP.MED.'!E50</f>
        <v>1</v>
      </c>
      <c r="F50" s="354">
        <f>'68.12 SF.NICOLAE'!F50+'CENTR. DE RECUP.MED.'!F50</f>
        <v>1</v>
      </c>
      <c r="G50" s="354">
        <f>'68.12 SF.NICOLAE'!G50+'CENTR. DE RECUP.MED.'!G50</f>
        <v>0</v>
      </c>
      <c r="H50" s="351">
        <f>'68.12 SF.NICOLAE'!H50+'CENTR. DE RECUP.MED.'!H50</f>
        <v>0</v>
      </c>
      <c r="I50" s="351">
        <f>'68.12 SF.NICOLAE'!I50+'CENTR. DE RECUP.MED.'!I50</f>
        <v>0</v>
      </c>
      <c r="J50" s="364">
        <f>'68.12 SF.NICOLAE'!J50+'CENTR. DE RECUP.MED.'!J50</f>
        <v>0</v>
      </c>
      <c r="K50" s="235">
        <f>'68.12 SF.NICOLAE'!K50+'CENTR. DE RECUP.MED.'!K50</f>
        <v>0</v>
      </c>
      <c r="L50" s="366">
        <f>'68.12 SF.NICOLAE'!L50+'CENTR. DE RECUP.MED.'!L50</f>
        <v>0</v>
      </c>
    </row>
    <row r="51" spans="1:12" s="3" customFormat="1" hidden="1" x14ac:dyDescent="0.2">
      <c r="A51" s="66">
        <v>41</v>
      </c>
      <c r="B51" s="34" t="s">
        <v>160</v>
      </c>
      <c r="C51" s="6"/>
      <c r="D51" s="351">
        <f>'68.12 SF.NICOLAE'!D51+'CENTR. DE RECUP.MED.'!D51</f>
        <v>0</v>
      </c>
      <c r="E51" s="354">
        <f>'68.12 SF.NICOLAE'!E51+'CENTR. DE RECUP.MED.'!E51</f>
        <v>0</v>
      </c>
      <c r="F51" s="354">
        <f>'68.12 SF.NICOLAE'!F51+'CENTR. DE RECUP.MED.'!F51</f>
        <v>0</v>
      </c>
      <c r="G51" s="354">
        <f>'68.12 SF.NICOLAE'!G51+'CENTR. DE RECUP.MED.'!G51</f>
        <v>0</v>
      </c>
      <c r="H51" s="351">
        <f>'68.12 SF.NICOLAE'!H51+'CENTR. DE RECUP.MED.'!H51</f>
        <v>0</v>
      </c>
      <c r="I51" s="351">
        <f>'68.12 SF.NICOLAE'!I51+'CENTR. DE RECUP.MED.'!I51</f>
        <v>0</v>
      </c>
      <c r="J51" s="364">
        <f>'68.12 SF.NICOLAE'!J51+'CENTR. DE RECUP.MED.'!J51</f>
        <v>0</v>
      </c>
      <c r="K51" s="235">
        <f>'68.12 SF.NICOLAE'!K51+'CENTR. DE RECUP.MED.'!K51</f>
        <v>0</v>
      </c>
      <c r="L51" s="366">
        <f>'68.12 SF.NICOLAE'!L51+'CENTR. DE RECUP.MED.'!L51</f>
        <v>0</v>
      </c>
    </row>
    <row r="52" spans="1:12" s="3" customFormat="1" x14ac:dyDescent="0.2">
      <c r="A52" s="66">
        <v>42</v>
      </c>
      <c r="B52" s="30" t="s">
        <v>44</v>
      </c>
      <c r="C52" s="8" t="s">
        <v>45</v>
      </c>
      <c r="D52" s="354">
        <f>'68.12 SF.NICOLAE'!D52+'CENTR. DE RECUP.MED.'!D52</f>
        <v>0</v>
      </c>
      <c r="E52" s="354">
        <f>'68.12 SF.NICOLAE'!E52+'CENTR. DE RECUP.MED.'!E52</f>
        <v>12</v>
      </c>
      <c r="F52" s="354">
        <f>'68.12 SF.NICOLAE'!F52+'CENTR. DE RECUP.MED.'!F52</f>
        <v>5</v>
      </c>
      <c r="G52" s="354">
        <f>'68.12 SF.NICOLAE'!G52+'CENTR. DE RECUP.MED.'!G52</f>
        <v>3</v>
      </c>
      <c r="H52" s="354">
        <f>'68.12 SF.NICOLAE'!H52+'CENTR. DE RECUP.MED.'!H52</f>
        <v>2</v>
      </c>
      <c r="I52" s="354">
        <f>'68.12 SF.NICOLAE'!I52+'CENTR. DE RECUP.MED.'!I52</f>
        <v>2</v>
      </c>
      <c r="J52" s="364">
        <f>'68.12 SF.NICOLAE'!J52+'CENTR. DE RECUP.MED.'!J52</f>
        <v>0</v>
      </c>
      <c r="K52" s="235">
        <f>'68.12 SF.NICOLAE'!K52+'CENTR. DE RECUP.MED.'!K52</f>
        <v>0</v>
      </c>
      <c r="L52" s="366">
        <f>'68.12 SF.NICOLAE'!L52+'CENTR. DE RECUP.MED.'!L52</f>
        <v>0</v>
      </c>
    </row>
    <row r="53" spans="1:12" s="3" customFormat="1" x14ac:dyDescent="0.2">
      <c r="A53" s="66">
        <v>43</v>
      </c>
      <c r="B53" s="32" t="s">
        <v>157</v>
      </c>
      <c r="C53" s="6"/>
      <c r="D53" s="351">
        <f>'68.12 SF.NICOLAE'!D53+'CENTR. DE RECUP.MED.'!D53</f>
        <v>0</v>
      </c>
      <c r="E53" s="354">
        <f>'68.12 SF.NICOLAE'!E53+'CENTR. DE RECUP.MED.'!E53</f>
        <v>9</v>
      </c>
      <c r="F53" s="354">
        <f>'68.12 SF.NICOLAE'!F53+'CENTR. DE RECUP.MED.'!F53</f>
        <v>3</v>
      </c>
      <c r="G53" s="354">
        <f>'68.12 SF.NICOLAE'!G53+'CENTR. DE RECUP.MED.'!G53</f>
        <v>2</v>
      </c>
      <c r="H53" s="351">
        <f>'68.12 SF.NICOLAE'!H53+'CENTR. DE RECUP.MED.'!H53</f>
        <v>2</v>
      </c>
      <c r="I53" s="351">
        <f>'68.12 SF.NICOLAE'!I53+'CENTR. DE RECUP.MED.'!I53</f>
        <v>2</v>
      </c>
      <c r="J53" s="364">
        <f>'68.12 SF.NICOLAE'!J53+'CENTR. DE RECUP.MED.'!J53</f>
        <v>0</v>
      </c>
      <c r="K53" s="235">
        <f>'68.12 SF.NICOLAE'!K53+'CENTR. DE RECUP.MED.'!K53</f>
        <v>0</v>
      </c>
      <c r="L53" s="366">
        <f>'68.12 SF.NICOLAE'!L53+'CENTR. DE RECUP.MED.'!L53</f>
        <v>0</v>
      </c>
    </row>
    <row r="54" spans="1:12" s="3" customFormat="1" x14ac:dyDescent="0.2">
      <c r="A54" s="66">
        <v>44</v>
      </c>
      <c r="B54" s="32" t="s">
        <v>158</v>
      </c>
      <c r="C54" s="6"/>
      <c r="D54" s="351">
        <f>'68.12 SF.NICOLAE'!D54+'CENTR. DE RECUP.MED.'!D54</f>
        <v>0</v>
      </c>
      <c r="E54" s="354">
        <f>'68.12 SF.NICOLAE'!E54+'CENTR. DE RECUP.MED.'!E54</f>
        <v>3</v>
      </c>
      <c r="F54" s="354">
        <f>'68.12 SF.NICOLAE'!F54+'CENTR. DE RECUP.MED.'!F54</f>
        <v>2</v>
      </c>
      <c r="G54" s="354">
        <f>'68.12 SF.NICOLAE'!G54+'CENTR. DE RECUP.MED.'!G54</f>
        <v>1</v>
      </c>
      <c r="H54" s="351">
        <f>'68.12 SF.NICOLAE'!H54+'CENTR. DE RECUP.MED.'!H54</f>
        <v>0</v>
      </c>
      <c r="I54" s="351">
        <f>'68.12 SF.NICOLAE'!I54+'CENTR. DE RECUP.MED.'!I54</f>
        <v>0</v>
      </c>
      <c r="J54" s="364">
        <f>'68.12 SF.NICOLAE'!J54+'CENTR. DE RECUP.MED.'!J54</f>
        <v>0</v>
      </c>
      <c r="K54" s="235">
        <f>'68.12 SF.NICOLAE'!K54+'CENTR. DE RECUP.MED.'!K54</f>
        <v>0</v>
      </c>
      <c r="L54" s="366">
        <f>'68.12 SF.NICOLAE'!L54+'CENTR. DE RECUP.MED.'!L54</f>
        <v>0</v>
      </c>
    </row>
    <row r="55" spans="1:12" s="3" customFormat="1" hidden="1" x14ac:dyDescent="0.2">
      <c r="A55" s="66">
        <v>45</v>
      </c>
      <c r="B55" s="32" t="s">
        <v>171</v>
      </c>
      <c r="C55" s="6"/>
      <c r="D55" s="351">
        <f>'68.12 SF.NICOLAE'!D55+'CENTR. DE RECUP.MED.'!D55</f>
        <v>0</v>
      </c>
      <c r="E55" s="354">
        <f>'68.12 SF.NICOLAE'!E55+'CENTR. DE RECUP.MED.'!E55</f>
        <v>0</v>
      </c>
      <c r="F55" s="354">
        <f>'68.12 SF.NICOLAE'!F55+'CENTR. DE RECUP.MED.'!F55</f>
        <v>0</v>
      </c>
      <c r="G55" s="354">
        <f>'68.12 SF.NICOLAE'!G55+'CENTR. DE RECUP.MED.'!G55</f>
        <v>0</v>
      </c>
      <c r="H55" s="351">
        <f>'68.12 SF.NICOLAE'!H55+'CENTR. DE RECUP.MED.'!H55</f>
        <v>0</v>
      </c>
      <c r="I55" s="351">
        <f>'68.12 SF.NICOLAE'!I55+'CENTR. DE RECUP.MED.'!I55</f>
        <v>0</v>
      </c>
      <c r="J55" s="364">
        <f>'68.12 SF.NICOLAE'!J55+'CENTR. DE RECUP.MED.'!J55</f>
        <v>0</v>
      </c>
      <c r="K55" s="235">
        <f>'68.12 SF.NICOLAE'!K55+'CENTR. DE RECUP.MED.'!K55</f>
        <v>0</v>
      </c>
      <c r="L55" s="366">
        <f>'68.12 SF.NICOLAE'!L55+'CENTR. DE RECUP.MED.'!L55</f>
        <v>0</v>
      </c>
    </row>
    <row r="56" spans="1:12" s="3" customFormat="1" hidden="1" x14ac:dyDescent="0.2">
      <c r="A56" s="66">
        <v>46</v>
      </c>
      <c r="B56" s="30" t="s">
        <v>46</v>
      </c>
      <c r="C56" s="4" t="s">
        <v>47</v>
      </c>
      <c r="D56" s="351">
        <f>'68.12 SF.NICOLAE'!D56+'CENTR. DE RECUP.MED.'!D56</f>
        <v>0</v>
      </c>
      <c r="E56" s="354">
        <f>'68.12 SF.NICOLAE'!E56+'CENTR. DE RECUP.MED.'!E56</f>
        <v>0</v>
      </c>
      <c r="F56" s="354">
        <f>'68.12 SF.NICOLAE'!F56+'CENTR. DE RECUP.MED.'!F56</f>
        <v>0</v>
      </c>
      <c r="G56" s="354">
        <f>'68.12 SF.NICOLAE'!G56+'CENTR. DE RECUP.MED.'!G56</f>
        <v>0</v>
      </c>
      <c r="H56" s="351">
        <f>'68.12 SF.NICOLAE'!H56+'CENTR. DE RECUP.MED.'!H56</f>
        <v>0</v>
      </c>
      <c r="I56" s="351">
        <f>'68.12 SF.NICOLAE'!I56+'CENTR. DE RECUP.MED.'!I56</f>
        <v>0</v>
      </c>
      <c r="J56" s="364">
        <f>'68.12 SF.NICOLAE'!J56+'CENTR. DE RECUP.MED.'!J56</f>
        <v>0</v>
      </c>
      <c r="K56" s="235">
        <f>'68.12 SF.NICOLAE'!K56+'CENTR. DE RECUP.MED.'!K56</f>
        <v>0</v>
      </c>
      <c r="L56" s="366">
        <f>'68.12 SF.NICOLAE'!L56+'CENTR. DE RECUP.MED.'!L56</f>
        <v>0</v>
      </c>
    </row>
    <row r="57" spans="1:12" s="3" customFormat="1" x14ac:dyDescent="0.2">
      <c r="A57" s="66">
        <v>47</v>
      </c>
      <c r="B57" s="34" t="s">
        <v>50</v>
      </c>
      <c r="C57" s="8" t="s">
        <v>51</v>
      </c>
      <c r="D57" s="354">
        <f>'68.12 SF.NICOLAE'!D57+'CENTR. DE RECUP.MED.'!D57</f>
        <v>0</v>
      </c>
      <c r="E57" s="354">
        <f>'68.12 SF.NICOLAE'!E57+'CENTR. DE RECUP.MED.'!E57</f>
        <v>6</v>
      </c>
      <c r="F57" s="354">
        <f>'68.12 SF.NICOLAE'!F57+'CENTR. DE RECUP.MED.'!F57</f>
        <v>2</v>
      </c>
      <c r="G57" s="354">
        <f>'68.12 SF.NICOLAE'!G57+'CENTR. DE RECUP.MED.'!G57</f>
        <v>2</v>
      </c>
      <c r="H57" s="354">
        <f>'68.12 SF.NICOLAE'!H57+'CENTR. DE RECUP.MED.'!H57</f>
        <v>1</v>
      </c>
      <c r="I57" s="354">
        <f>'68.12 SF.NICOLAE'!I57+'CENTR. DE RECUP.MED.'!I57</f>
        <v>1</v>
      </c>
      <c r="J57" s="364">
        <f>'68.12 SF.NICOLAE'!J57+'CENTR. DE RECUP.MED.'!J57</f>
        <v>0</v>
      </c>
      <c r="K57" s="235">
        <f>'68.12 SF.NICOLAE'!K57+'CENTR. DE RECUP.MED.'!K57</f>
        <v>0</v>
      </c>
      <c r="L57" s="366">
        <f>'68.12 SF.NICOLAE'!L57+'CENTR. DE RECUP.MED.'!L57</f>
        <v>0</v>
      </c>
    </row>
    <row r="58" spans="1:12" s="3" customFormat="1" x14ac:dyDescent="0.2">
      <c r="A58" s="66">
        <v>48</v>
      </c>
      <c r="B58" s="30" t="s">
        <v>52</v>
      </c>
      <c r="C58" s="8" t="s">
        <v>53</v>
      </c>
      <c r="D58" s="354">
        <f>'68.12 SF.NICOLAE'!D58+'CENTR. DE RECUP.MED.'!D58</f>
        <v>0</v>
      </c>
      <c r="E58" s="354">
        <f>'68.12 SF.NICOLAE'!E58+'CENTR. DE RECUP.MED.'!E58</f>
        <v>2</v>
      </c>
      <c r="F58" s="354">
        <f>'68.12 SF.NICOLAE'!F58+'CENTR. DE RECUP.MED.'!F58</f>
        <v>2</v>
      </c>
      <c r="G58" s="354">
        <f>'68.12 SF.NICOLAE'!G58+'CENTR. DE RECUP.MED.'!G58</f>
        <v>0</v>
      </c>
      <c r="H58" s="354">
        <f>'68.12 SF.NICOLAE'!H58+'CENTR. DE RECUP.MED.'!H58</f>
        <v>0</v>
      </c>
      <c r="I58" s="354">
        <f>'68.12 SF.NICOLAE'!I58+'CENTR. DE RECUP.MED.'!I58</f>
        <v>0</v>
      </c>
      <c r="J58" s="364">
        <f>'68.12 SF.NICOLAE'!J58+'CENTR. DE RECUP.MED.'!J58</f>
        <v>0</v>
      </c>
      <c r="K58" s="235">
        <f>'68.12 SF.NICOLAE'!K58+'CENTR. DE RECUP.MED.'!K58</f>
        <v>0</v>
      </c>
      <c r="L58" s="366">
        <f>'68.12 SF.NICOLAE'!L58+'CENTR. DE RECUP.MED.'!L58</f>
        <v>0</v>
      </c>
    </row>
    <row r="59" spans="1:12" s="3" customFormat="1" hidden="1" x14ac:dyDescent="0.2">
      <c r="A59" s="66">
        <v>49</v>
      </c>
      <c r="B59" s="32" t="s">
        <v>54</v>
      </c>
      <c r="C59" s="6" t="s">
        <v>55</v>
      </c>
      <c r="D59" s="351">
        <f>'68.12 SF.NICOLAE'!D59+'CENTR. DE RECUP.MED.'!D59</f>
        <v>0</v>
      </c>
      <c r="E59" s="354">
        <f>'68.12 SF.NICOLAE'!E59+'CENTR. DE RECUP.MED.'!E59</f>
        <v>0</v>
      </c>
      <c r="F59" s="354">
        <f>'68.12 SF.NICOLAE'!F59+'CENTR. DE RECUP.MED.'!F59</f>
        <v>0</v>
      </c>
      <c r="G59" s="354">
        <f>'68.12 SF.NICOLAE'!G59+'CENTR. DE RECUP.MED.'!G59</f>
        <v>0</v>
      </c>
      <c r="H59" s="351">
        <f>'68.12 SF.NICOLAE'!H59+'CENTR. DE RECUP.MED.'!H59</f>
        <v>0</v>
      </c>
      <c r="I59" s="351">
        <f>'68.12 SF.NICOLAE'!I59+'CENTR. DE RECUP.MED.'!I59</f>
        <v>0</v>
      </c>
      <c r="J59" s="364">
        <f>'68.12 SF.NICOLAE'!J59+'CENTR. DE RECUP.MED.'!J59</f>
        <v>0</v>
      </c>
      <c r="K59" s="235">
        <f>'68.12 SF.NICOLAE'!K59+'CENTR. DE RECUP.MED.'!K59</f>
        <v>0</v>
      </c>
      <c r="L59" s="366">
        <f>'68.12 SF.NICOLAE'!L59+'CENTR. DE RECUP.MED.'!L59</f>
        <v>0</v>
      </c>
    </row>
    <row r="60" spans="1:12" s="3" customFormat="1" x14ac:dyDescent="0.2">
      <c r="A60" s="66">
        <v>50</v>
      </c>
      <c r="B60" s="32" t="s">
        <v>56</v>
      </c>
      <c r="C60" s="6" t="s">
        <v>57</v>
      </c>
      <c r="D60" s="351">
        <f>'68.12 SF.NICOLAE'!D60+'CENTR. DE RECUP.MED.'!D60</f>
        <v>0</v>
      </c>
      <c r="E60" s="354">
        <f>'68.12 SF.NICOLAE'!E60+'CENTR. DE RECUP.MED.'!E60</f>
        <v>1</v>
      </c>
      <c r="F60" s="354">
        <f>'68.12 SF.NICOLAE'!F60+'CENTR. DE RECUP.MED.'!F60</f>
        <v>1</v>
      </c>
      <c r="G60" s="354">
        <f>'68.12 SF.NICOLAE'!G60+'CENTR. DE RECUP.MED.'!G60</f>
        <v>0</v>
      </c>
      <c r="H60" s="351">
        <f>'68.12 SF.NICOLAE'!H60+'CENTR. DE RECUP.MED.'!H60</f>
        <v>0</v>
      </c>
      <c r="I60" s="351">
        <f>'68.12 SF.NICOLAE'!I60+'CENTR. DE RECUP.MED.'!I60</f>
        <v>0</v>
      </c>
      <c r="J60" s="364">
        <f>'68.12 SF.NICOLAE'!J60+'CENTR. DE RECUP.MED.'!J60</f>
        <v>0</v>
      </c>
      <c r="K60" s="235">
        <f>'68.12 SF.NICOLAE'!K60+'CENTR. DE RECUP.MED.'!K60</f>
        <v>0</v>
      </c>
      <c r="L60" s="366">
        <f>'68.12 SF.NICOLAE'!L60+'CENTR. DE RECUP.MED.'!L60</f>
        <v>0</v>
      </c>
    </row>
    <row r="61" spans="1:12" s="3" customFormat="1" x14ac:dyDescent="0.2">
      <c r="A61" s="66">
        <v>51</v>
      </c>
      <c r="B61" s="32" t="s">
        <v>58</v>
      </c>
      <c r="C61" s="6" t="s">
        <v>59</v>
      </c>
      <c r="D61" s="351">
        <f>'68.12 SF.NICOLAE'!D61+'CENTR. DE RECUP.MED.'!D61</f>
        <v>0</v>
      </c>
      <c r="E61" s="354">
        <f>'68.12 SF.NICOLAE'!E61+'CENTR. DE RECUP.MED.'!E61</f>
        <v>1</v>
      </c>
      <c r="F61" s="354">
        <f>'68.12 SF.NICOLAE'!F61+'CENTR. DE RECUP.MED.'!F61</f>
        <v>1</v>
      </c>
      <c r="G61" s="354">
        <f>'68.12 SF.NICOLAE'!G61+'CENTR. DE RECUP.MED.'!G61</f>
        <v>0</v>
      </c>
      <c r="H61" s="351">
        <f>'68.12 SF.NICOLAE'!H61+'CENTR. DE RECUP.MED.'!H61</f>
        <v>0</v>
      </c>
      <c r="I61" s="351">
        <f>'68.12 SF.NICOLAE'!I61+'CENTR. DE RECUP.MED.'!I61</f>
        <v>0</v>
      </c>
      <c r="J61" s="364">
        <f>'68.12 SF.NICOLAE'!J61+'CENTR. DE RECUP.MED.'!J61</f>
        <v>0</v>
      </c>
      <c r="K61" s="235">
        <f>'68.12 SF.NICOLAE'!K61+'CENTR. DE RECUP.MED.'!K61</f>
        <v>0</v>
      </c>
      <c r="L61" s="366">
        <f>'68.12 SF.NICOLAE'!L61+'CENTR. DE RECUP.MED.'!L61</f>
        <v>0</v>
      </c>
    </row>
    <row r="62" spans="1:12" s="3" customFormat="1" hidden="1" x14ac:dyDescent="0.2">
      <c r="A62" s="66">
        <v>52</v>
      </c>
      <c r="B62" s="32" t="s">
        <v>221</v>
      </c>
      <c r="C62" s="127" t="s">
        <v>59</v>
      </c>
      <c r="D62" s="351">
        <f>'68.12 SF.NICOLAE'!D62+'CENTR. DE RECUP.MED.'!D62</f>
        <v>0</v>
      </c>
      <c r="E62" s="354">
        <f>'68.12 SF.NICOLAE'!E62+'CENTR. DE RECUP.MED.'!E62</f>
        <v>0</v>
      </c>
      <c r="F62" s="354">
        <f>'68.12 SF.NICOLAE'!F62+'CENTR. DE RECUP.MED.'!F62</f>
        <v>0</v>
      </c>
      <c r="G62" s="354">
        <f>'68.12 SF.NICOLAE'!G62+'CENTR. DE RECUP.MED.'!G62</f>
        <v>0</v>
      </c>
      <c r="H62" s="351">
        <f>'68.12 SF.NICOLAE'!H62+'CENTR. DE RECUP.MED.'!H62</f>
        <v>0</v>
      </c>
      <c r="I62" s="351">
        <f>'68.12 SF.NICOLAE'!I62+'CENTR. DE RECUP.MED.'!I62</f>
        <v>0</v>
      </c>
      <c r="J62" s="364">
        <f>'68.12 SF.NICOLAE'!J62+'CENTR. DE RECUP.MED.'!J62</f>
        <v>0</v>
      </c>
      <c r="K62" s="235">
        <f>'68.12 SF.NICOLAE'!K62+'CENTR. DE RECUP.MED.'!K62</f>
        <v>0</v>
      </c>
      <c r="L62" s="366">
        <f>'68.12 SF.NICOLAE'!L62+'CENTR. DE RECUP.MED.'!L62</f>
        <v>0</v>
      </c>
    </row>
    <row r="63" spans="1:12" s="3" customFormat="1" x14ac:dyDescent="0.2">
      <c r="A63" s="66">
        <v>53</v>
      </c>
      <c r="B63" s="35" t="s">
        <v>159</v>
      </c>
      <c r="C63" s="8" t="s">
        <v>61</v>
      </c>
      <c r="D63" s="354">
        <f>'68.12 SF.NICOLAE'!D63+'CENTR. DE RECUP.MED.'!D63</f>
        <v>0</v>
      </c>
      <c r="E63" s="354">
        <f>'68.12 SF.NICOLAE'!E63+'CENTR. DE RECUP.MED.'!E63</f>
        <v>0</v>
      </c>
      <c r="F63" s="354">
        <f>'68.12 SF.NICOLAE'!F63+'CENTR. DE RECUP.MED.'!F63</f>
        <v>2</v>
      </c>
      <c r="G63" s="354">
        <f>'68.12 SF.NICOLAE'!G63+'CENTR. DE RECUP.MED.'!G63</f>
        <v>-2</v>
      </c>
      <c r="H63" s="354">
        <f>'68.12 SF.NICOLAE'!H63+'CENTR. DE RECUP.MED.'!H63</f>
        <v>0</v>
      </c>
      <c r="I63" s="354">
        <f>'68.12 SF.NICOLAE'!I63+'CENTR. DE RECUP.MED.'!I63</f>
        <v>0</v>
      </c>
      <c r="J63" s="364">
        <f>'68.12 SF.NICOLAE'!J63+'CENTR. DE RECUP.MED.'!J63</f>
        <v>0</v>
      </c>
      <c r="K63" s="235">
        <f>'68.12 SF.NICOLAE'!K63+'CENTR. DE RECUP.MED.'!K63</f>
        <v>0</v>
      </c>
      <c r="L63" s="366">
        <f>'68.12 SF.NICOLAE'!L63+'CENTR. DE RECUP.MED.'!L63</f>
        <v>0</v>
      </c>
    </row>
    <row r="64" spans="1:12" s="3" customFormat="1" hidden="1" x14ac:dyDescent="0.2">
      <c r="A64" s="66">
        <v>54</v>
      </c>
      <c r="B64" s="32" t="s">
        <v>62</v>
      </c>
      <c r="C64" s="6" t="s">
        <v>63</v>
      </c>
      <c r="D64" s="351">
        <f>'68.12 SF.NICOLAE'!D64+'CENTR. DE RECUP.MED.'!D64</f>
        <v>0</v>
      </c>
      <c r="E64" s="354">
        <f>'68.12 SF.NICOLAE'!E64+'CENTR. DE RECUP.MED.'!E64</f>
        <v>0</v>
      </c>
      <c r="F64" s="354">
        <f>'68.12 SF.NICOLAE'!F64+'CENTR. DE RECUP.MED.'!F64</f>
        <v>0</v>
      </c>
      <c r="G64" s="354">
        <f>'68.12 SF.NICOLAE'!G64+'CENTR. DE RECUP.MED.'!G64</f>
        <v>0</v>
      </c>
      <c r="H64" s="351">
        <f>'68.12 SF.NICOLAE'!H64+'CENTR. DE RECUP.MED.'!H64</f>
        <v>0</v>
      </c>
      <c r="I64" s="351">
        <f>'68.12 SF.NICOLAE'!I64+'CENTR. DE RECUP.MED.'!I64</f>
        <v>0</v>
      </c>
      <c r="J64" s="364">
        <f>'68.12 SF.NICOLAE'!J64+'CENTR. DE RECUP.MED.'!J64</f>
        <v>0</v>
      </c>
      <c r="K64" s="235">
        <f>'68.12 SF.NICOLAE'!K64+'CENTR. DE RECUP.MED.'!K64</f>
        <v>0</v>
      </c>
      <c r="L64" s="366">
        <f>'68.12 SF.NICOLAE'!L64+'CENTR. DE RECUP.MED.'!L64</f>
        <v>0</v>
      </c>
    </row>
    <row r="65" spans="1:12" s="3" customFormat="1" hidden="1" x14ac:dyDescent="0.2">
      <c r="A65" s="66">
        <v>55</v>
      </c>
      <c r="B65" s="32" t="s">
        <v>64</v>
      </c>
      <c r="C65" s="6" t="s">
        <v>65</v>
      </c>
      <c r="D65" s="351">
        <f>'68.12 SF.NICOLAE'!D65+'CENTR. DE RECUP.MED.'!D65</f>
        <v>0</v>
      </c>
      <c r="E65" s="354">
        <f>'68.12 SF.NICOLAE'!E65+'CENTR. DE RECUP.MED.'!E65</f>
        <v>0</v>
      </c>
      <c r="F65" s="354">
        <f>'68.12 SF.NICOLAE'!F65+'CENTR. DE RECUP.MED.'!F65</f>
        <v>0</v>
      </c>
      <c r="G65" s="354">
        <f>'68.12 SF.NICOLAE'!G65+'CENTR. DE RECUP.MED.'!G65</f>
        <v>0</v>
      </c>
      <c r="H65" s="351">
        <f>'68.12 SF.NICOLAE'!H65+'CENTR. DE RECUP.MED.'!H65</f>
        <v>0</v>
      </c>
      <c r="I65" s="351">
        <f>'68.12 SF.NICOLAE'!I65+'CENTR. DE RECUP.MED.'!I65</f>
        <v>0</v>
      </c>
      <c r="J65" s="364">
        <f>'68.12 SF.NICOLAE'!J65+'CENTR. DE RECUP.MED.'!J65</f>
        <v>0</v>
      </c>
      <c r="K65" s="235">
        <f>'68.12 SF.NICOLAE'!K65+'CENTR. DE RECUP.MED.'!K65</f>
        <v>0</v>
      </c>
      <c r="L65" s="366">
        <f>'68.12 SF.NICOLAE'!L65+'CENTR. DE RECUP.MED.'!L65</f>
        <v>0</v>
      </c>
    </row>
    <row r="66" spans="1:12" s="3" customFormat="1" x14ac:dyDescent="0.2">
      <c r="A66" s="66">
        <v>56</v>
      </c>
      <c r="B66" s="32" t="s">
        <v>66</v>
      </c>
      <c r="C66" s="6" t="s">
        <v>67</v>
      </c>
      <c r="D66" s="351">
        <f>'68.12 SF.NICOLAE'!D66+'CENTR. DE RECUP.MED.'!D66</f>
        <v>0</v>
      </c>
      <c r="E66" s="354">
        <f>'68.12 SF.NICOLAE'!E66+'CENTR. DE RECUP.MED.'!E66</f>
        <v>0</v>
      </c>
      <c r="F66" s="354">
        <f>'68.12 SF.NICOLAE'!F66+'CENTR. DE RECUP.MED.'!F66</f>
        <v>2</v>
      </c>
      <c r="G66" s="354">
        <f>'68.12 SF.NICOLAE'!G66+'CENTR. DE RECUP.MED.'!G66</f>
        <v>-2</v>
      </c>
      <c r="H66" s="351">
        <f>'68.12 SF.NICOLAE'!H66+'CENTR. DE RECUP.MED.'!H66</f>
        <v>0</v>
      </c>
      <c r="I66" s="351">
        <f>'68.12 SF.NICOLAE'!I66+'CENTR. DE RECUP.MED.'!I66</f>
        <v>0</v>
      </c>
      <c r="J66" s="364">
        <f>'68.12 SF.NICOLAE'!J66+'CENTR. DE RECUP.MED.'!J66</f>
        <v>0</v>
      </c>
      <c r="K66" s="235">
        <f>'68.12 SF.NICOLAE'!K66+'CENTR. DE RECUP.MED.'!K66</f>
        <v>0</v>
      </c>
      <c r="L66" s="366">
        <f>'68.12 SF.NICOLAE'!L66+'CENTR. DE RECUP.MED.'!L66</f>
        <v>0</v>
      </c>
    </row>
    <row r="67" spans="1:12" s="3" customFormat="1" hidden="1" x14ac:dyDescent="0.2">
      <c r="A67" s="66">
        <v>57</v>
      </c>
      <c r="B67" s="32" t="s">
        <v>222</v>
      </c>
      <c r="C67" s="127" t="s">
        <v>67</v>
      </c>
      <c r="D67" s="351">
        <f>'68.12 SF.NICOLAE'!D67+'CENTR. DE RECUP.MED.'!D67</f>
        <v>0</v>
      </c>
      <c r="E67" s="354">
        <f>'68.12 SF.NICOLAE'!E67+'CENTR. DE RECUP.MED.'!E67</f>
        <v>0</v>
      </c>
      <c r="F67" s="354">
        <f>'68.12 SF.NICOLAE'!F67+'CENTR. DE RECUP.MED.'!F67</f>
        <v>0</v>
      </c>
      <c r="G67" s="354">
        <f>'68.12 SF.NICOLAE'!G67+'CENTR. DE RECUP.MED.'!G67</f>
        <v>0</v>
      </c>
      <c r="H67" s="351">
        <f>'68.12 SF.NICOLAE'!H67+'CENTR. DE RECUP.MED.'!H67</f>
        <v>0</v>
      </c>
      <c r="I67" s="351">
        <f>'68.12 SF.NICOLAE'!I67+'CENTR. DE RECUP.MED.'!I67</f>
        <v>0</v>
      </c>
      <c r="J67" s="364">
        <f>'68.12 SF.NICOLAE'!J67+'CENTR. DE RECUP.MED.'!J67</f>
        <v>0</v>
      </c>
      <c r="K67" s="235">
        <f>'68.12 SF.NICOLAE'!K67+'CENTR. DE RECUP.MED.'!K67</f>
        <v>0</v>
      </c>
      <c r="L67" s="366">
        <f>'68.12 SF.NICOLAE'!L67+'CENTR. DE RECUP.MED.'!L67</f>
        <v>0</v>
      </c>
    </row>
    <row r="68" spans="1:12" s="3" customFormat="1" hidden="1" x14ac:dyDescent="0.2">
      <c r="A68" s="66">
        <v>58</v>
      </c>
      <c r="B68" s="36" t="s">
        <v>68</v>
      </c>
      <c r="C68" s="8" t="s">
        <v>69</v>
      </c>
      <c r="D68" s="351">
        <f>'68.12 SF.NICOLAE'!D68+'CENTR. DE RECUP.MED.'!D68</f>
        <v>0</v>
      </c>
      <c r="E68" s="354">
        <f>'68.12 SF.NICOLAE'!E68+'CENTR. DE RECUP.MED.'!E68</f>
        <v>0</v>
      </c>
      <c r="F68" s="354">
        <f>'68.12 SF.NICOLAE'!F68+'CENTR. DE RECUP.MED.'!F68</f>
        <v>0</v>
      </c>
      <c r="G68" s="354">
        <f>'68.12 SF.NICOLAE'!G68+'CENTR. DE RECUP.MED.'!G68</f>
        <v>0</v>
      </c>
      <c r="H68" s="351">
        <f>'68.12 SF.NICOLAE'!H68+'CENTR. DE RECUP.MED.'!H68</f>
        <v>0</v>
      </c>
      <c r="I68" s="351">
        <f>'68.12 SF.NICOLAE'!I68+'CENTR. DE RECUP.MED.'!I68</f>
        <v>0</v>
      </c>
      <c r="J68" s="364">
        <f>'68.12 SF.NICOLAE'!J68+'CENTR. DE RECUP.MED.'!J68</f>
        <v>0</v>
      </c>
      <c r="K68" s="235">
        <f>'68.12 SF.NICOLAE'!K68+'CENTR. DE RECUP.MED.'!K68</f>
        <v>0</v>
      </c>
      <c r="L68" s="366">
        <f>'68.12 SF.NICOLAE'!L68+'CENTR. DE RECUP.MED.'!L68</f>
        <v>0</v>
      </c>
    </row>
    <row r="69" spans="1:12" s="3" customFormat="1" hidden="1" x14ac:dyDescent="0.2">
      <c r="A69" s="66">
        <v>59</v>
      </c>
      <c r="B69" s="32" t="s">
        <v>70</v>
      </c>
      <c r="C69" s="6" t="s">
        <v>71</v>
      </c>
      <c r="D69" s="351">
        <f>'68.12 SF.NICOLAE'!D69+'CENTR. DE RECUP.MED.'!D69</f>
        <v>0</v>
      </c>
      <c r="E69" s="354">
        <f>'68.12 SF.NICOLAE'!E69+'CENTR. DE RECUP.MED.'!E69</f>
        <v>0</v>
      </c>
      <c r="F69" s="354">
        <f>'68.12 SF.NICOLAE'!F69+'CENTR. DE RECUP.MED.'!F69</f>
        <v>0</v>
      </c>
      <c r="G69" s="354">
        <f>'68.12 SF.NICOLAE'!G69+'CENTR. DE RECUP.MED.'!G69</f>
        <v>0</v>
      </c>
      <c r="H69" s="351">
        <f>'68.12 SF.NICOLAE'!H69+'CENTR. DE RECUP.MED.'!H69</f>
        <v>0</v>
      </c>
      <c r="I69" s="351">
        <f>'68.12 SF.NICOLAE'!I69+'CENTR. DE RECUP.MED.'!I69</f>
        <v>0</v>
      </c>
      <c r="J69" s="364">
        <f>'68.12 SF.NICOLAE'!J69+'CENTR. DE RECUP.MED.'!J69</f>
        <v>0</v>
      </c>
      <c r="K69" s="235">
        <f>'68.12 SF.NICOLAE'!K69+'CENTR. DE RECUP.MED.'!K69</f>
        <v>0</v>
      </c>
      <c r="L69" s="366">
        <f>'68.12 SF.NICOLAE'!L69+'CENTR. DE RECUP.MED.'!L69</f>
        <v>0</v>
      </c>
    </row>
    <row r="70" spans="1:12" s="3" customFormat="1" hidden="1" x14ac:dyDescent="0.2">
      <c r="A70" s="66">
        <v>60</v>
      </c>
      <c r="B70" s="32" t="s">
        <v>72</v>
      </c>
      <c r="C70" s="6" t="s">
        <v>73</v>
      </c>
      <c r="D70" s="351">
        <f>'68.12 SF.NICOLAE'!D70+'CENTR. DE RECUP.MED.'!D70</f>
        <v>0</v>
      </c>
      <c r="E70" s="354">
        <f>'68.12 SF.NICOLAE'!E70+'CENTR. DE RECUP.MED.'!E70</f>
        <v>0</v>
      </c>
      <c r="F70" s="354">
        <f>'68.12 SF.NICOLAE'!F70+'CENTR. DE RECUP.MED.'!F70</f>
        <v>0</v>
      </c>
      <c r="G70" s="354">
        <f>'68.12 SF.NICOLAE'!G70+'CENTR. DE RECUP.MED.'!G70</f>
        <v>0</v>
      </c>
      <c r="H70" s="351">
        <f>'68.12 SF.NICOLAE'!H70+'CENTR. DE RECUP.MED.'!H70</f>
        <v>0</v>
      </c>
      <c r="I70" s="351">
        <f>'68.12 SF.NICOLAE'!I70+'CENTR. DE RECUP.MED.'!I70</f>
        <v>0</v>
      </c>
      <c r="J70" s="364">
        <f>'68.12 SF.NICOLAE'!J70+'CENTR. DE RECUP.MED.'!J70</f>
        <v>0</v>
      </c>
      <c r="K70" s="235">
        <f>'68.12 SF.NICOLAE'!K70+'CENTR. DE RECUP.MED.'!K70</f>
        <v>0</v>
      </c>
      <c r="L70" s="366">
        <f>'68.12 SF.NICOLAE'!L70+'CENTR. DE RECUP.MED.'!L70</f>
        <v>0</v>
      </c>
    </row>
    <row r="71" spans="1:12" s="3" customFormat="1" hidden="1" x14ac:dyDescent="0.2">
      <c r="A71" s="66">
        <v>61</v>
      </c>
      <c r="B71" s="30" t="s">
        <v>74</v>
      </c>
      <c r="C71" s="8" t="s">
        <v>75</v>
      </c>
      <c r="D71" s="351">
        <f>'68.12 SF.NICOLAE'!D71+'CENTR. DE RECUP.MED.'!D71</f>
        <v>0</v>
      </c>
      <c r="E71" s="354">
        <f>'68.12 SF.NICOLAE'!E71+'CENTR. DE RECUP.MED.'!E71</f>
        <v>0</v>
      </c>
      <c r="F71" s="354">
        <f>'68.12 SF.NICOLAE'!F71+'CENTR. DE RECUP.MED.'!F71</f>
        <v>0</v>
      </c>
      <c r="G71" s="354">
        <f>'68.12 SF.NICOLAE'!G71+'CENTR. DE RECUP.MED.'!G71</f>
        <v>0</v>
      </c>
      <c r="H71" s="351">
        <f>'68.12 SF.NICOLAE'!H71+'CENTR. DE RECUP.MED.'!H71</f>
        <v>0</v>
      </c>
      <c r="I71" s="351">
        <f>'68.12 SF.NICOLAE'!I71+'CENTR. DE RECUP.MED.'!I71</f>
        <v>0</v>
      </c>
      <c r="J71" s="364">
        <f>'68.12 SF.NICOLAE'!J71+'CENTR. DE RECUP.MED.'!J71</f>
        <v>0</v>
      </c>
      <c r="K71" s="235">
        <f>'68.12 SF.NICOLAE'!K71+'CENTR. DE RECUP.MED.'!K71</f>
        <v>0</v>
      </c>
      <c r="L71" s="366">
        <f>'68.12 SF.NICOLAE'!L71+'CENTR. DE RECUP.MED.'!L71</f>
        <v>0</v>
      </c>
    </row>
    <row r="72" spans="1:12" s="3" customFormat="1" hidden="1" x14ac:dyDescent="0.2">
      <c r="A72" s="66">
        <v>62</v>
      </c>
      <c r="B72" s="30" t="s">
        <v>76</v>
      </c>
      <c r="C72" s="8" t="s">
        <v>77</v>
      </c>
      <c r="D72" s="351">
        <f>'68.12 SF.NICOLAE'!D72+'CENTR. DE RECUP.MED.'!D72</f>
        <v>0</v>
      </c>
      <c r="E72" s="354">
        <f>'68.12 SF.NICOLAE'!E72+'CENTR. DE RECUP.MED.'!E72</f>
        <v>0</v>
      </c>
      <c r="F72" s="354">
        <f>'68.12 SF.NICOLAE'!F72+'CENTR. DE RECUP.MED.'!F72</f>
        <v>0</v>
      </c>
      <c r="G72" s="354">
        <f>'68.12 SF.NICOLAE'!G72+'CENTR. DE RECUP.MED.'!G72</f>
        <v>0</v>
      </c>
      <c r="H72" s="351">
        <f>'68.12 SF.NICOLAE'!H72+'CENTR. DE RECUP.MED.'!H72</f>
        <v>0</v>
      </c>
      <c r="I72" s="351">
        <f>'68.12 SF.NICOLAE'!I72+'CENTR. DE RECUP.MED.'!I72</f>
        <v>0</v>
      </c>
      <c r="J72" s="364">
        <f>'68.12 SF.NICOLAE'!J72+'CENTR. DE RECUP.MED.'!J72</f>
        <v>0</v>
      </c>
      <c r="K72" s="235">
        <f>'68.12 SF.NICOLAE'!K72+'CENTR. DE RECUP.MED.'!K72</f>
        <v>0</v>
      </c>
      <c r="L72" s="366">
        <f>'68.12 SF.NICOLAE'!L72+'CENTR. DE RECUP.MED.'!L72</f>
        <v>0</v>
      </c>
    </row>
    <row r="73" spans="1:12" s="3" customFormat="1" hidden="1" x14ac:dyDescent="0.2">
      <c r="A73" s="66">
        <v>63</v>
      </c>
      <c r="B73" s="30" t="s">
        <v>78</v>
      </c>
      <c r="C73" s="8" t="s">
        <v>79</v>
      </c>
      <c r="D73" s="351">
        <f>'68.12 SF.NICOLAE'!D73+'CENTR. DE RECUP.MED.'!D73</f>
        <v>0</v>
      </c>
      <c r="E73" s="354">
        <f>'68.12 SF.NICOLAE'!E73+'CENTR. DE RECUP.MED.'!E73</f>
        <v>0</v>
      </c>
      <c r="F73" s="354">
        <f>'68.12 SF.NICOLAE'!F73+'CENTR. DE RECUP.MED.'!F73</f>
        <v>0</v>
      </c>
      <c r="G73" s="354">
        <f>'68.12 SF.NICOLAE'!G73+'CENTR. DE RECUP.MED.'!G73</f>
        <v>0</v>
      </c>
      <c r="H73" s="351">
        <f>'68.12 SF.NICOLAE'!H73+'CENTR. DE RECUP.MED.'!H73</f>
        <v>0</v>
      </c>
      <c r="I73" s="351">
        <f>'68.12 SF.NICOLAE'!I73+'CENTR. DE RECUP.MED.'!I73</f>
        <v>0</v>
      </c>
      <c r="J73" s="364">
        <f>'68.12 SF.NICOLAE'!J73+'CENTR. DE RECUP.MED.'!J73</f>
        <v>0</v>
      </c>
      <c r="K73" s="235">
        <f>'68.12 SF.NICOLAE'!K73+'CENTR. DE RECUP.MED.'!K73</f>
        <v>0</v>
      </c>
      <c r="L73" s="366">
        <f>'68.12 SF.NICOLAE'!L73+'CENTR. DE RECUP.MED.'!L73</f>
        <v>0</v>
      </c>
    </row>
    <row r="74" spans="1:12" s="3" customFormat="1" hidden="1" x14ac:dyDescent="0.2">
      <c r="A74" s="66">
        <v>64</v>
      </c>
      <c r="B74" s="30" t="s">
        <v>133</v>
      </c>
      <c r="C74" s="8" t="s">
        <v>80</v>
      </c>
      <c r="D74" s="351">
        <f>'68.12 SF.NICOLAE'!D74+'CENTR. DE RECUP.MED.'!D74</f>
        <v>0</v>
      </c>
      <c r="E74" s="354">
        <f>'68.12 SF.NICOLAE'!E74+'CENTR. DE RECUP.MED.'!E74</f>
        <v>0</v>
      </c>
      <c r="F74" s="354">
        <f>'68.12 SF.NICOLAE'!F74+'CENTR. DE RECUP.MED.'!F74</f>
        <v>0</v>
      </c>
      <c r="G74" s="354">
        <f>'68.12 SF.NICOLAE'!G74+'CENTR. DE RECUP.MED.'!G74</f>
        <v>0</v>
      </c>
      <c r="H74" s="351">
        <f>'68.12 SF.NICOLAE'!H74+'CENTR. DE RECUP.MED.'!H74</f>
        <v>0</v>
      </c>
      <c r="I74" s="351">
        <f>'68.12 SF.NICOLAE'!I74+'CENTR. DE RECUP.MED.'!I74</f>
        <v>0</v>
      </c>
      <c r="J74" s="364">
        <f>'68.12 SF.NICOLAE'!J74+'CENTR. DE RECUP.MED.'!J74</f>
        <v>0</v>
      </c>
      <c r="K74" s="235">
        <f>'68.12 SF.NICOLAE'!K74+'CENTR. DE RECUP.MED.'!K74</f>
        <v>0</v>
      </c>
      <c r="L74" s="366">
        <f>'68.12 SF.NICOLAE'!L74+'CENTR. DE RECUP.MED.'!L74</f>
        <v>0</v>
      </c>
    </row>
    <row r="75" spans="1:12" s="3" customFormat="1" x14ac:dyDescent="0.2">
      <c r="A75" s="66">
        <v>65</v>
      </c>
      <c r="B75" s="30" t="s">
        <v>264</v>
      </c>
      <c r="C75" s="480" t="s">
        <v>82</v>
      </c>
      <c r="D75" s="351">
        <f>'68.12 SF.NICOLAE'!D75+'CENTR. DE RECUP.MED.'!D75</f>
        <v>0</v>
      </c>
      <c r="E75" s="354">
        <f>'68.12 SF.NICOLAE'!E75+'CENTR. DE RECUP.MED.'!E75</f>
        <v>6</v>
      </c>
      <c r="F75" s="354">
        <f>'68.12 SF.NICOLAE'!F75+'CENTR. DE RECUP.MED.'!F75</f>
        <v>2</v>
      </c>
      <c r="G75" s="354">
        <f>'68.12 SF.NICOLAE'!G75+'CENTR. DE RECUP.MED.'!G75</f>
        <v>2</v>
      </c>
      <c r="H75" s="351">
        <f>'68.12 SF.NICOLAE'!H75+'CENTR. DE RECUP.MED.'!H75</f>
        <v>1</v>
      </c>
      <c r="I75" s="351">
        <f>'68.12 SF.NICOLAE'!I75+'CENTR. DE RECUP.MED.'!I75</f>
        <v>1</v>
      </c>
      <c r="J75" s="364">
        <f>'68.12 SF.NICOLAE'!J75+'CENTR. DE RECUP.MED.'!J75</f>
        <v>0</v>
      </c>
      <c r="K75" s="235">
        <f>'68.12 SF.NICOLAE'!K75+'CENTR. DE RECUP.MED.'!K75</f>
        <v>0</v>
      </c>
      <c r="L75" s="366">
        <f>'68.12 SF.NICOLAE'!L75+'CENTR. DE RECUP.MED.'!L75</f>
        <v>0</v>
      </c>
    </row>
    <row r="76" spans="1:12" s="3" customFormat="1" hidden="1" x14ac:dyDescent="0.2">
      <c r="A76" s="66">
        <v>66</v>
      </c>
      <c r="B76" s="32" t="s">
        <v>265</v>
      </c>
      <c r="C76" s="127" t="s">
        <v>266</v>
      </c>
      <c r="D76" s="351">
        <f>'68.12 SF.NICOLAE'!D76+'CENTR. DE RECUP.MED.'!D76</f>
        <v>0</v>
      </c>
      <c r="E76" s="354">
        <f>'68.12 SF.NICOLAE'!E76+'CENTR. DE RECUP.MED.'!E76</f>
        <v>0</v>
      </c>
      <c r="F76" s="354">
        <f>'68.12 SF.NICOLAE'!F76+'CENTR. DE RECUP.MED.'!F76</f>
        <v>0</v>
      </c>
      <c r="G76" s="354">
        <f>'68.12 SF.NICOLAE'!G76+'CENTR. DE RECUP.MED.'!G76</f>
        <v>0</v>
      </c>
      <c r="H76" s="351">
        <f>'68.12 SF.NICOLAE'!H76+'CENTR. DE RECUP.MED.'!H76</f>
        <v>0</v>
      </c>
      <c r="I76" s="351">
        <f>'68.12 SF.NICOLAE'!I76+'CENTR. DE RECUP.MED.'!I76</f>
        <v>0</v>
      </c>
      <c r="J76" s="364">
        <f>'68.12 SF.NICOLAE'!J76+'CENTR. DE RECUP.MED.'!J76</f>
        <v>0</v>
      </c>
      <c r="K76" s="235">
        <f>'68.12 SF.NICOLAE'!K76+'CENTR. DE RECUP.MED.'!K76</f>
        <v>0</v>
      </c>
      <c r="L76" s="366">
        <f>'68.12 SF.NICOLAE'!L76+'CENTR. DE RECUP.MED.'!L76</f>
        <v>0</v>
      </c>
    </row>
    <row r="77" spans="1:12" s="3" customFormat="1" x14ac:dyDescent="0.2">
      <c r="A77" s="66">
        <v>67</v>
      </c>
      <c r="B77" s="32" t="s">
        <v>190</v>
      </c>
      <c r="C77" s="8" t="s">
        <v>83</v>
      </c>
      <c r="D77" s="354">
        <f>'68.12 SF.NICOLAE'!D77+'CENTR. DE RECUP.MED.'!D77</f>
        <v>0</v>
      </c>
      <c r="E77" s="354">
        <f>'68.12 SF.NICOLAE'!E77+'CENTR. DE RECUP.MED.'!E77</f>
        <v>6</v>
      </c>
      <c r="F77" s="354">
        <f>'68.12 SF.NICOLAE'!F77+'CENTR. DE RECUP.MED.'!F77</f>
        <v>2</v>
      </c>
      <c r="G77" s="354">
        <f>'68.12 SF.NICOLAE'!G77+'CENTR. DE RECUP.MED.'!G77</f>
        <v>2</v>
      </c>
      <c r="H77" s="351">
        <f>'68.12 SF.NICOLAE'!H77+'CENTR. DE RECUP.MED.'!H77</f>
        <v>1</v>
      </c>
      <c r="I77" s="355">
        <f>'68.12 SF.NICOLAE'!I77+'CENTR. DE RECUP.MED.'!I77</f>
        <v>1</v>
      </c>
      <c r="J77" s="364">
        <f>'68.12 SF.NICOLAE'!J77+'CENTR. DE RECUP.MED.'!J77</f>
        <v>0</v>
      </c>
      <c r="K77" s="235">
        <f>'68.12 SF.NICOLAE'!K77+'CENTR. DE RECUP.MED.'!K77</f>
        <v>0</v>
      </c>
      <c r="L77" s="366">
        <f>'68.12 SF.NICOLAE'!L77+'CENTR. DE RECUP.MED.'!L77</f>
        <v>0</v>
      </c>
    </row>
    <row r="78" spans="1:12" s="3" customFormat="1" hidden="1" x14ac:dyDescent="0.2">
      <c r="A78" s="66">
        <v>68</v>
      </c>
      <c r="B78" s="32" t="s">
        <v>140</v>
      </c>
      <c r="C78" s="6"/>
      <c r="D78" s="351">
        <f>'68.12 SF.NICOLAE'!D78+'CENTR. DE RECUP.MED.'!D78</f>
        <v>0</v>
      </c>
      <c r="E78" s="354">
        <f>'68.12 SF.NICOLAE'!E78+'CENTR. DE RECUP.MED.'!E78</f>
        <v>0</v>
      </c>
      <c r="F78" s="354">
        <f>'68.12 SF.NICOLAE'!F78+'CENTR. DE RECUP.MED.'!F78</f>
        <v>0</v>
      </c>
      <c r="G78" s="354">
        <f>'68.12 SF.NICOLAE'!G78+'CENTR. DE RECUP.MED.'!G78</f>
        <v>0</v>
      </c>
      <c r="H78" s="351">
        <f>'68.12 SF.NICOLAE'!H78+'CENTR. DE RECUP.MED.'!H78</f>
        <v>0</v>
      </c>
      <c r="I78" s="355">
        <f>'68.12 SF.NICOLAE'!I78+'CENTR. DE RECUP.MED.'!I78</f>
        <v>0</v>
      </c>
      <c r="J78" s="364">
        <f>'68.12 SF.NICOLAE'!J78+'CENTR. DE RECUP.MED.'!J78</f>
        <v>0</v>
      </c>
      <c r="K78" s="235">
        <f>'68.12 SF.NICOLAE'!K78+'CENTR. DE RECUP.MED.'!K78</f>
        <v>0</v>
      </c>
      <c r="L78" s="366">
        <f>'68.12 SF.NICOLAE'!L78+'CENTR. DE RECUP.MED.'!L78</f>
        <v>0</v>
      </c>
    </row>
    <row r="79" spans="1:12" s="3" customFormat="1" ht="13.5" thickBot="1" x14ac:dyDescent="0.25">
      <c r="A79" s="66">
        <v>69</v>
      </c>
      <c r="B79" s="77" t="s">
        <v>188</v>
      </c>
      <c r="C79" s="68"/>
      <c r="D79" s="352">
        <f>'68.12 SF.NICOLAE'!D79+'CENTR. DE RECUP.MED.'!D79</f>
        <v>0</v>
      </c>
      <c r="E79" s="354">
        <f>'68.12 SF.NICOLAE'!E79+'CENTR. DE RECUP.MED.'!E79</f>
        <v>6</v>
      </c>
      <c r="F79" s="354">
        <f>'68.12 SF.NICOLAE'!F79+'CENTR. DE RECUP.MED.'!F79</f>
        <v>2</v>
      </c>
      <c r="G79" s="354">
        <f>'68.12 SF.NICOLAE'!G79+'CENTR. DE RECUP.MED.'!G79</f>
        <v>2</v>
      </c>
      <c r="H79" s="351">
        <f>'68.12 SF.NICOLAE'!H79+'CENTR. DE RECUP.MED.'!H79</f>
        <v>1</v>
      </c>
      <c r="I79" s="355">
        <f>'68.12 SF.NICOLAE'!I79+'CENTR. DE RECUP.MED.'!I79</f>
        <v>1</v>
      </c>
      <c r="J79" s="364">
        <f>'68.12 SF.NICOLAE'!J79+'CENTR. DE RECUP.MED.'!J79</f>
        <v>0</v>
      </c>
      <c r="K79" s="235">
        <f>'68.12 SF.NICOLAE'!K79+'CENTR. DE RECUP.MED.'!K79</f>
        <v>0</v>
      </c>
      <c r="L79" s="366">
        <f>'68.12 SF.NICOLAE'!L79+'CENTR. DE RECUP.MED.'!L79</f>
        <v>0</v>
      </c>
    </row>
    <row r="80" spans="1:12" s="3" customFormat="1" hidden="1" x14ac:dyDescent="0.2">
      <c r="A80" s="66">
        <v>70</v>
      </c>
      <c r="B80" s="187" t="s">
        <v>156</v>
      </c>
      <c r="C80" s="63"/>
      <c r="D80" s="254"/>
      <c r="E80" s="354">
        <f>'68.12 SF.NICOLAE'!E80+'CENTR. DE RECUP.MED.'!E80</f>
        <v>0</v>
      </c>
      <c r="F80" s="354">
        <f>'68.12 SF.NICOLAE'!F80+'CENTR. DE RECUP.MED.'!F80</f>
        <v>0</v>
      </c>
      <c r="G80" s="354">
        <f>'68.12 SF.NICOLAE'!G80+'CENTR. DE RECUP.MED.'!G80</f>
        <v>0</v>
      </c>
      <c r="H80" s="351">
        <f>'68.12 SF.NICOLAE'!H80+'CENTR. DE RECUP.MED.'!H80</f>
        <v>0</v>
      </c>
      <c r="I80" s="355">
        <f>'68.12 SF.NICOLAE'!I80+'CENTR. DE RECUP.MED.'!I80</f>
        <v>0</v>
      </c>
      <c r="J80" s="364">
        <f>'68.12 SF.NICOLAE'!J80+'CENTR. DE RECUP.MED.'!J80</f>
        <v>0</v>
      </c>
      <c r="K80" s="235">
        <f>'68.12 SF.NICOLAE'!K80+'CENTR. DE RECUP.MED.'!K80</f>
        <v>0</v>
      </c>
      <c r="L80" s="366">
        <f>'68.12 SF.NICOLAE'!L80+'CENTR. DE RECUP.MED.'!L80</f>
        <v>0</v>
      </c>
    </row>
    <row r="81" spans="1:12" s="3" customFormat="1" hidden="1" x14ac:dyDescent="0.2">
      <c r="A81" s="66">
        <v>71</v>
      </c>
      <c r="B81" s="32" t="s">
        <v>189</v>
      </c>
      <c r="C81" s="6"/>
      <c r="D81" s="242"/>
      <c r="E81" s="354">
        <f>'68.12 SF.NICOLAE'!E81+'CENTR. DE RECUP.MED.'!E81</f>
        <v>0</v>
      </c>
      <c r="F81" s="354">
        <f>'68.12 SF.NICOLAE'!F81+'CENTR. DE RECUP.MED.'!F81</f>
        <v>0</v>
      </c>
      <c r="G81" s="354">
        <f>'68.12 SF.NICOLAE'!G81+'CENTR. DE RECUP.MED.'!G81</f>
        <v>0</v>
      </c>
      <c r="H81" s="351">
        <f>'68.12 SF.NICOLAE'!H81+'CENTR. DE RECUP.MED.'!H81</f>
        <v>0</v>
      </c>
      <c r="I81" s="355">
        <f>'68.12 SF.NICOLAE'!I81+'CENTR. DE RECUP.MED.'!I81</f>
        <v>0</v>
      </c>
      <c r="J81" s="364">
        <f>'68.12 SF.NICOLAE'!J81+'CENTR. DE RECUP.MED.'!J81</f>
        <v>0</v>
      </c>
      <c r="K81" s="235">
        <f>'68.12 SF.NICOLAE'!K81+'CENTR. DE RECUP.MED.'!K81</f>
        <v>0</v>
      </c>
      <c r="L81" s="366">
        <f>'68.12 SF.NICOLAE'!L81+'CENTR. DE RECUP.MED.'!L81</f>
        <v>0</v>
      </c>
    </row>
    <row r="82" spans="1:12" s="3" customFormat="1" hidden="1" x14ac:dyDescent="0.2">
      <c r="A82" s="66">
        <v>72</v>
      </c>
      <c r="B82" s="32" t="s">
        <v>201</v>
      </c>
      <c r="C82" s="6"/>
      <c r="D82" s="242"/>
      <c r="E82" s="354">
        <f>'68.12 SF.NICOLAE'!E82+'CENTR. DE RECUP.MED.'!E82</f>
        <v>0</v>
      </c>
      <c r="F82" s="354">
        <f>'68.12 SF.NICOLAE'!F82+'CENTR. DE RECUP.MED.'!F82</f>
        <v>0</v>
      </c>
      <c r="G82" s="354">
        <f>'68.12 SF.NICOLAE'!G82+'CENTR. DE RECUP.MED.'!G82</f>
        <v>0</v>
      </c>
      <c r="H82" s="351">
        <f>'68.12 SF.NICOLAE'!H82+'CENTR. DE RECUP.MED.'!H82</f>
        <v>0</v>
      </c>
      <c r="I82" s="355">
        <f>'68.12 SF.NICOLAE'!I82+'CENTR. DE RECUP.MED.'!I82</f>
        <v>0</v>
      </c>
      <c r="J82" s="364">
        <f>'68.12 SF.NICOLAE'!J82+'CENTR. DE RECUP.MED.'!J82</f>
        <v>0</v>
      </c>
      <c r="K82" s="235">
        <f>'68.12 SF.NICOLAE'!K82+'CENTR. DE RECUP.MED.'!K82</f>
        <v>0</v>
      </c>
      <c r="L82" s="366">
        <f>'68.12 SF.NICOLAE'!L82+'CENTR. DE RECUP.MED.'!L82</f>
        <v>0</v>
      </c>
    </row>
    <row r="83" spans="1:12" s="3" customFormat="1" hidden="1" x14ac:dyDescent="0.2">
      <c r="A83" s="66">
        <v>73</v>
      </c>
      <c r="B83" s="283" t="s">
        <v>236</v>
      </c>
      <c r="C83" s="6"/>
      <c r="D83" s="242"/>
      <c r="E83" s="354">
        <f>'68.12 SF.NICOLAE'!E83+'CENTR. DE RECUP.MED.'!E83</f>
        <v>0</v>
      </c>
      <c r="F83" s="354">
        <f>'68.12 SF.NICOLAE'!F83+'CENTR. DE RECUP.MED.'!F83</f>
        <v>0</v>
      </c>
      <c r="G83" s="354">
        <f>'68.12 SF.NICOLAE'!G83+'CENTR. DE RECUP.MED.'!G83</f>
        <v>0</v>
      </c>
      <c r="H83" s="351">
        <f>'68.12 SF.NICOLAE'!H83+'CENTR. DE RECUP.MED.'!H83</f>
        <v>0</v>
      </c>
      <c r="I83" s="355">
        <f>'68.12 SF.NICOLAE'!I83+'CENTR. DE RECUP.MED.'!I83</f>
        <v>0</v>
      </c>
      <c r="J83" s="364">
        <f>'68.12 SF.NICOLAE'!J83+'CENTR. DE RECUP.MED.'!J83</f>
        <v>0</v>
      </c>
      <c r="K83" s="235">
        <f>'68.12 SF.NICOLAE'!K83+'CENTR. DE RECUP.MED.'!K83</f>
        <v>0</v>
      </c>
      <c r="L83" s="366">
        <f>'68.12 SF.NICOLAE'!L83+'CENTR. DE RECUP.MED.'!L83</f>
        <v>0</v>
      </c>
    </row>
    <row r="84" spans="1:12" s="3" customFormat="1" hidden="1" x14ac:dyDescent="0.2">
      <c r="A84" s="66">
        <v>74</v>
      </c>
      <c r="B84" s="283" t="s">
        <v>239</v>
      </c>
      <c r="C84" s="6"/>
      <c r="D84" s="242"/>
      <c r="E84" s="354">
        <f>'68.12 SF.NICOLAE'!E84+'CENTR. DE RECUP.MED.'!E84</f>
        <v>0</v>
      </c>
      <c r="F84" s="354">
        <f>'68.12 SF.NICOLAE'!F84+'CENTR. DE RECUP.MED.'!F84</f>
        <v>0</v>
      </c>
      <c r="G84" s="354">
        <f>'68.12 SF.NICOLAE'!G84+'CENTR. DE RECUP.MED.'!G84</f>
        <v>0</v>
      </c>
      <c r="H84" s="351">
        <f>'68.12 SF.NICOLAE'!H84+'CENTR. DE RECUP.MED.'!H84</f>
        <v>0</v>
      </c>
      <c r="I84" s="355">
        <f>'68.12 SF.NICOLAE'!I84+'CENTR. DE RECUP.MED.'!I84</f>
        <v>0</v>
      </c>
      <c r="J84" s="364">
        <f>'68.12 SF.NICOLAE'!J84+'CENTR. DE RECUP.MED.'!J84</f>
        <v>0</v>
      </c>
      <c r="K84" s="235">
        <f>'68.12 SF.NICOLAE'!K84+'CENTR. DE RECUP.MED.'!K84</f>
        <v>0</v>
      </c>
      <c r="L84" s="366">
        <f>'68.12 SF.NICOLAE'!L84+'CENTR. DE RECUP.MED.'!L84</f>
        <v>0</v>
      </c>
    </row>
    <row r="85" spans="1:12" s="3" customFormat="1" hidden="1" x14ac:dyDescent="0.2">
      <c r="A85" s="66">
        <v>75</v>
      </c>
      <c r="B85" s="283" t="s">
        <v>240</v>
      </c>
      <c r="C85" s="6"/>
      <c r="D85" s="242"/>
      <c r="E85" s="354">
        <f>'68.12 SF.NICOLAE'!E85+'CENTR. DE RECUP.MED.'!E85</f>
        <v>0</v>
      </c>
      <c r="F85" s="354">
        <f>'68.12 SF.NICOLAE'!F85+'CENTR. DE RECUP.MED.'!F85</f>
        <v>0</v>
      </c>
      <c r="G85" s="354">
        <f>'68.12 SF.NICOLAE'!G85+'CENTR. DE RECUP.MED.'!G85</f>
        <v>0</v>
      </c>
      <c r="H85" s="351">
        <f>'68.12 SF.NICOLAE'!H85+'CENTR. DE RECUP.MED.'!H85</f>
        <v>0</v>
      </c>
      <c r="I85" s="355">
        <f>'68.12 SF.NICOLAE'!I85+'CENTR. DE RECUP.MED.'!I85</f>
        <v>0</v>
      </c>
      <c r="J85" s="364">
        <f>'68.12 SF.NICOLAE'!J85+'CENTR. DE RECUP.MED.'!J85</f>
        <v>0</v>
      </c>
      <c r="K85" s="235">
        <f>'68.12 SF.NICOLAE'!K85+'CENTR. DE RECUP.MED.'!K85</f>
        <v>0</v>
      </c>
      <c r="L85" s="366">
        <f>'68.12 SF.NICOLAE'!L85+'CENTR. DE RECUP.MED.'!L85</f>
        <v>0</v>
      </c>
    </row>
    <row r="86" spans="1:12" s="3" customFormat="1" hidden="1" x14ac:dyDescent="0.2">
      <c r="A86" s="66">
        <v>76</v>
      </c>
      <c r="B86" s="283" t="s">
        <v>281</v>
      </c>
      <c r="C86" s="6"/>
      <c r="D86" s="242"/>
      <c r="E86" s="354">
        <f>'68.12 SF.NICOLAE'!E86+'CENTR. DE RECUP.MED.'!E86</f>
        <v>0</v>
      </c>
      <c r="F86" s="354">
        <f>'68.12 SF.NICOLAE'!F86+'CENTR. DE RECUP.MED.'!F86</f>
        <v>0</v>
      </c>
      <c r="G86" s="354">
        <f>'68.12 SF.NICOLAE'!G86+'CENTR. DE RECUP.MED.'!G86</f>
        <v>0</v>
      </c>
      <c r="H86" s="351">
        <f>'68.12 SF.NICOLAE'!H86+'CENTR. DE RECUP.MED.'!H86</f>
        <v>0</v>
      </c>
      <c r="I86" s="355">
        <f>'68.12 SF.NICOLAE'!I86+'CENTR. DE RECUP.MED.'!I86</f>
        <v>0</v>
      </c>
      <c r="J86" s="364">
        <f>'68.12 SF.NICOLAE'!J86+'CENTR. DE RECUP.MED.'!J86</f>
        <v>0</v>
      </c>
      <c r="K86" s="235">
        <f>'68.12 SF.NICOLAE'!K86+'CENTR. DE RECUP.MED.'!K86</f>
        <v>0</v>
      </c>
      <c r="L86" s="366">
        <f>'68.12 SF.NICOLAE'!L86+'CENTR. DE RECUP.MED.'!L86</f>
        <v>0</v>
      </c>
    </row>
    <row r="87" spans="1:12" s="3" customFormat="1" ht="13.35" hidden="1" customHeight="1" x14ac:dyDescent="0.2">
      <c r="A87" s="66">
        <v>77</v>
      </c>
      <c r="B87" s="24" t="s">
        <v>84</v>
      </c>
      <c r="C87" s="8" t="s">
        <v>85</v>
      </c>
      <c r="D87" s="244"/>
      <c r="E87" s="354">
        <f>'68.12 SF.NICOLAE'!E87+'CENTR. DE RECUP.MED.'!E87</f>
        <v>0</v>
      </c>
      <c r="F87" s="354">
        <f>'68.12 SF.NICOLAE'!F87+'CENTR. DE RECUP.MED.'!F87</f>
        <v>0</v>
      </c>
      <c r="G87" s="354">
        <f>'68.12 SF.NICOLAE'!G87+'CENTR. DE RECUP.MED.'!G87</f>
        <v>0</v>
      </c>
      <c r="H87" s="351">
        <f>'68.12 SF.NICOLAE'!H87+'CENTR. DE RECUP.MED.'!H87</f>
        <v>0</v>
      </c>
      <c r="I87" s="355">
        <f>'68.12 SF.NICOLAE'!I87+'CENTR. DE RECUP.MED.'!I87</f>
        <v>0</v>
      </c>
      <c r="J87" s="364">
        <f>'68.12 SF.NICOLAE'!J87+'CENTR. DE RECUP.MED.'!J87</f>
        <v>0</v>
      </c>
      <c r="K87" s="235">
        <f>'68.12 SF.NICOLAE'!K87+'CENTR. DE RECUP.MED.'!K87</f>
        <v>0</v>
      </c>
      <c r="L87" s="366">
        <f>'68.12 SF.NICOLAE'!L87+'CENTR. DE RECUP.MED.'!L87</f>
        <v>0</v>
      </c>
    </row>
    <row r="88" spans="1:12" s="3" customFormat="1" ht="38.25" hidden="1" customHeight="1" x14ac:dyDescent="0.2">
      <c r="A88" s="66">
        <v>78</v>
      </c>
      <c r="B88" s="24" t="s">
        <v>136</v>
      </c>
      <c r="C88" s="86" t="s">
        <v>86</v>
      </c>
      <c r="D88" s="248"/>
      <c r="E88" s="354">
        <f>'68.12 SF.NICOLAE'!E88+'CENTR. DE RECUP.MED.'!E88</f>
        <v>0</v>
      </c>
      <c r="F88" s="354">
        <f>'68.12 SF.NICOLAE'!F88+'CENTR. DE RECUP.MED.'!F88</f>
        <v>0</v>
      </c>
      <c r="G88" s="354">
        <f>'68.12 SF.NICOLAE'!G88+'CENTR. DE RECUP.MED.'!G88</f>
        <v>0</v>
      </c>
      <c r="H88" s="351">
        <f>'68.12 SF.NICOLAE'!H88+'CENTR. DE RECUP.MED.'!H88</f>
        <v>0</v>
      </c>
      <c r="I88" s="355">
        <f>'68.12 SF.NICOLAE'!I88+'CENTR. DE RECUP.MED.'!I88</f>
        <v>0</v>
      </c>
      <c r="J88" s="364">
        <f>'68.12 SF.NICOLAE'!J88+'CENTR. DE RECUP.MED.'!J88</f>
        <v>0</v>
      </c>
      <c r="K88" s="235">
        <f>'68.12 SF.NICOLAE'!K88+'CENTR. DE RECUP.MED.'!K88</f>
        <v>0</v>
      </c>
      <c r="L88" s="366">
        <f>'68.12 SF.NICOLAE'!L88+'CENTR. DE RECUP.MED.'!L88</f>
        <v>0</v>
      </c>
    </row>
    <row r="89" spans="1:12" s="3" customFormat="1" ht="13.5" hidden="1" thickBot="1" x14ac:dyDescent="0.25">
      <c r="A89" s="66">
        <v>79</v>
      </c>
      <c r="B89" s="77" t="s">
        <v>87</v>
      </c>
      <c r="C89" s="68" t="s">
        <v>88</v>
      </c>
      <c r="D89" s="249"/>
      <c r="E89" s="354">
        <f>'68.12 SF.NICOLAE'!E89+'CENTR. DE RECUP.MED.'!E89</f>
        <v>0</v>
      </c>
      <c r="F89" s="354">
        <f>'68.12 SF.NICOLAE'!F89+'CENTR. DE RECUP.MED.'!F89</f>
        <v>0</v>
      </c>
      <c r="G89" s="354">
        <f>'68.12 SF.NICOLAE'!G89+'CENTR. DE RECUP.MED.'!G89</f>
        <v>0</v>
      </c>
      <c r="H89" s="351">
        <f>'68.12 SF.NICOLAE'!H89+'CENTR. DE RECUP.MED.'!H89</f>
        <v>0</v>
      </c>
      <c r="I89" s="355">
        <f>'68.12 SF.NICOLAE'!I89+'CENTR. DE RECUP.MED.'!I89</f>
        <v>0</v>
      </c>
      <c r="J89" s="364">
        <f>'68.12 SF.NICOLAE'!J89+'CENTR. DE RECUP.MED.'!J89</f>
        <v>0</v>
      </c>
      <c r="K89" s="235">
        <f>'68.12 SF.NICOLAE'!K89+'CENTR. DE RECUP.MED.'!K89</f>
        <v>0</v>
      </c>
      <c r="L89" s="366">
        <f>'68.12 SF.NICOLAE'!L89+'CENTR. DE RECUP.MED.'!L89</f>
        <v>0</v>
      </c>
    </row>
    <row r="90" spans="1:12" s="3" customFormat="1" hidden="1" x14ac:dyDescent="0.2">
      <c r="A90" s="66">
        <v>80</v>
      </c>
      <c r="B90" s="79" t="s">
        <v>89</v>
      </c>
      <c r="C90" s="78" t="s">
        <v>90</v>
      </c>
      <c r="D90" s="247"/>
      <c r="E90" s="354">
        <f>'68.12 SF.NICOLAE'!E90+'CENTR. DE RECUP.MED.'!E90</f>
        <v>0</v>
      </c>
      <c r="F90" s="354">
        <f>'68.12 SF.NICOLAE'!F90+'CENTR. DE RECUP.MED.'!F90</f>
        <v>0</v>
      </c>
      <c r="G90" s="354">
        <f>'68.12 SF.NICOLAE'!G90+'CENTR. DE RECUP.MED.'!G90</f>
        <v>0</v>
      </c>
      <c r="H90" s="351">
        <f>'68.12 SF.NICOLAE'!H90+'CENTR. DE RECUP.MED.'!H90</f>
        <v>0</v>
      </c>
      <c r="I90" s="355">
        <f>'68.12 SF.NICOLAE'!I90+'CENTR. DE RECUP.MED.'!I90</f>
        <v>0</v>
      </c>
      <c r="J90" s="364">
        <f>'68.12 SF.NICOLAE'!J90+'CENTR. DE RECUP.MED.'!J90</f>
        <v>0</v>
      </c>
      <c r="K90" s="235">
        <f>'68.12 SF.NICOLAE'!K90+'CENTR. DE RECUP.MED.'!K90</f>
        <v>0</v>
      </c>
      <c r="L90" s="366">
        <f>'68.12 SF.NICOLAE'!L90+'CENTR. DE RECUP.MED.'!L90</f>
        <v>0</v>
      </c>
    </row>
    <row r="91" spans="1:12" s="3" customFormat="1" hidden="1" x14ac:dyDescent="0.2">
      <c r="A91" s="66">
        <v>81</v>
      </c>
      <c r="B91" s="30" t="s">
        <v>91</v>
      </c>
      <c r="C91" s="8" t="s">
        <v>92</v>
      </c>
      <c r="D91" s="244"/>
      <c r="E91" s="354">
        <f>'68.12 SF.NICOLAE'!E91+'CENTR. DE RECUP.MED.'!E91</f>
        <v>0</v>
      </c>
      <c r="F91" s="354">
        <f>'68.12 SF.NICOLAE'!F91+'CENTR. DE RECUP.MED.'!F91</f>
        <v>0</v>
      </c>
      <c r="G91" s="354">
        <f>'68.12 SF.NICOLAE'!G91+'CENTR. DE RECUP.MED.'!G91</f>
        <v>0</v>
      </c>
      <c r="H91" s="351">
        <f>'68.12 SF.NICOLAE'!H91+'CENTR. DE RECUP.MED.'!H91</f>
        <v>0</v>
      </c>
      <c r="I91" s="355">
        <f>'68.12 SF.NICOLAE'!I91+'CENTR. DE RECUP.MED.'!I91</f>
        <v>0</v>
      </c>
      <c r="J91" s="364">
        <f>'68.12 SF.NICOLAE'!J91+'CENTR. DE RECUP.MED.'!J91</f>
        <v>0</v>
      </c>
      <c r="K91" s="235">
        <f>'68.12 SF.NICOLAE'!K91+'CENTR. DE RECUP.MED.'!K91</f>
        <v>0</v>
      </c>
      <c r="L91" s="366">
        <f>'68.12 SF.NICOLAE'!L91+'CENTR. DE RECUP.MED.'!L91</f>
        <v>0</v>
      </c>
    </row>
    <row r="92" spans="1:12" s="3" customFormat="1" hidden="1" x14ac:dyDescent="0.2">
      <c r="A92" s="66">
        <v>82</v>
      </c>
      <c r="B92" s="37" t="s">
        <v>93</v>
      </c>
      <c r="C92" s="8" t="s">
        <v>94</v>
      </c>
      <c r="D92" s="244"/>
      <c r="E92" s="354">
        <f>'68.12 SF.NICOLAE'!E92+'CENTR. DE RECUP.MED.'!E92</f>
        <v>0</v>
      </c>
      <c r="F92" s="354">
        <f>'68.12 SF.NICOLAE'!F92+'CENTR. DE RECUP.MED.'!F92</f>
        <v>0</v>
      </c>
      <c r="G92" s="354">
        <f>'68.12 SF.NICOLAE'!G92+'CENTR. DE RECUP.MED.'!G92</f>
        <v>0</v>
      </c>
      <c r="H92" s="351">
        <f>'68.12 SF.NICOLAE'!H92+'CENTR. DE RECUP.MED.'!H92</f>
        <v>0</v>
      </c>
      <c r="I92" s="355">
        <f>'68.12 SF.NICOLAE'!I92+'CENTR. DE RECUP.MED.'!I92</f>
        <v>0</v>
      </c>
      <c r="J92" s="364">
        <f>'68.12 SF.NICOLAE'!J92+'CENTR. DE RECUP.MED.'!J92</f>
        <v>0</v>
      </c>
      <c r="K92" s="235">
        <f>'68.12 SF.NICOLAE'!K92+'CENTR. DE RECUP.MED.'!K92</f>
        <v>0</v>
      </c>
      <c r="L92" s="366">
        <f>'68.12 SF.NICOLAE'!L92+'CENTR. DE RECUP.MED.'!L92</f>
        <v>0</v>
      </c>
    </row>
    <row r="93" spans="1:12" s="3" customFormat="1" hidden="1" x14ac:dyDescent="0.2">
      <c r="A93" s="66">
        <v>83</v>
      </c>
      <c r="B93" s="37" t="s">
        <v>95</v>
      </c>
      <c r="C93" s="8" t="s">
        <v>96</v>
      </c>
      <c r="D93" s="244"/>
      <c r="E93" s="354">
        <f>'68.12 SF.NICOLAE'!E93+'CENTR. DE RECUP.MED.'!E93</f>
        <v>0</v>
      </c>
      <c r="F93" s="354">
        <f>'68.12 SF.NICOLAE'!F93+'CENTR. DE RECUP.MED.'!F93</f>
        <v>0</v>
      </c>
      <c r="G93" s="354">
        <f>'68.12 SF.NICOLAE'!G93+'CENTR. DE RECUP.MED.'!G93</f>
        <v>0</v>
      </c>
      <c r="H93" s="351">
        <f>'68.12 SF.NICOLAE'!H93+'CENTR. DE RECUP.MED.'!H93</f>
        <v>0</v>
      </c>
      <c r="I93" s="355">
        <f>'68.12 SF.NICOLAE'!I93+'CENTR. DE RECUP.MED.'!I93</f>
        <v>0</v>
      </c>
      <c r="J93" s="364">
        <f>'68.12 SF.NICOLAE'!J93+'CENTR. DE RECUP.MED.'!J93</f>
        <v>0</v>
      </c>
      <c r="K93" s="235">
        <f>'68.12 SF.NICOLAE'!K93+'CENTR. DE RECUP.MED.'!K93</f>
        <v>0</v>
      </c>
      <c r="L93" s="366">
        <f>'68.12 SF.NICOLAE'!L93+'CENTR. DE RECUP.MED.'!L93</f>
        <v>0</v>
      </c>
    </row>
    <row r="94" spans="1:12" s="3" customFormat="1" hidden="1" x14ac:dyDescent="0.2">
      <c r="A94" s="66">
        <v>84</v>
      </c>
      <c r="B94" s="38" t="s">
        <v>97</v>
      </c>
      <c r="C94" s="6"/>
      <c r="D94" s="242"/>
      <c r="E94" s="354">
        <f>'68.12 SF.NICOLAE'!E94+'CENTR. DE RECUP.MED.'!E94</f>
        <v>0</v>
      </c>
      <c r="F94" s="354">
        <f>'68.12 SF.NICOLAE'!F94+'CENTR. DE RECUP.MED.'!F94</f>
        <v>0</v>
      </c>
      <c r="G94" s="354">
        <f>'68.12 SF.NICOLAE'!G94+'CENTR. DE RECUP.MED.'!G94</f>
        <v>0</v>
      </c>
      <c r="H94" s="351">
        <f>'68.12 SF.NICOLAE'!H94+'CENTR. DE RECUP.MED.'!H94</f>
        <v>0</v>
      </c>
      <c r="I94" s="355">
        <f>'68.12 SF.NICOLAE'!I94+'CENTR. DE RECUP.MED.'!I94</f>
        <v>0</v>
      </c>
      <c r="J94" s="364">
        <f>'68.12 SF.NICOLAE'!J94+'CENTR. DE RECUP.MED.'!J94</f>
        <v>0</v>
      </c>
      <c r="K94" s="235">
        <f>'68.12 SF.NICOLAE'!K94+'CENTR. DE RECUP.MED.'!K94</f>
        <v>0</v>
      </c>
      <c r="L94" s="366">
        <f>'68.12 SF.NICOLAE'!L94+'CENTR. DE RECUP.MED.'!L94</f>
        <v>0</v>
      </c>
    </row>
    <row r="95" spans="1:12" s="3" customFormat="1" hidden="1" x14ac:dyDescent="0.2">
      <c r="A95" s="66">
        <v>85</v>
      </c>
      <c r="B95" s="38" t="s">
        <v>102</v>
      </c>
      <c r="C95" s="6"/>
      <c r="D95" s="242"/>
      <c r="E95" s="354">
        <f>'68.12 SF.NICOLAE'!E95+'CENTR. DE RECUP.MED.'!E95</f>
        <v>0</v>
      </c>
      <c r="F95" s="354">
        <f>'68.12 SF.NICOLAE'!F95+'CENTR. DE RECUP.MED.'!F95</f>
        <v>0</v>
      </c>
      <c r="G95" s="354">
        <f>'68.12 SF.NICOLAE'!G95+'CENTR. DE RECUP.MED.'!G95</f>
        <v>0</v>
      </c>
      <c r="H95" s="351">
        <f>'68.12 SF.NICOLAE'!H95+'CENTR. DE RECUP.MED.'!H95</f>
        <v>0</v>
      </c>
      <c r="I95" s="355">
        <f>'68.12 SF.NICOLAE'!I95+'CENTR. DE RECUP.MED.'!I95</f>
        <v>0</v>
      </c>
      <c r="J95" s="364">
        <f>'68.12 SF.NICOLAE'!J95+'CENTR. DE RECUP.MED.'!J95</f>
        <v>0</v>
      </c>
      <c r="K95" s="235">
        <f>'68.12 SF.NICOLAE'!K95+'CENTR. DE RECUP.MED.'!K95</f>
        <v>0</v>
      </c>
      <c r="L95" s="366">
        <f>'68.12 SF.NICOLAE'!L95+'CENTR. DE RECUP.MED.'!L95</f>
        <v>0</v>
      </c>
    </row>
    <row r="96" spans="1:12" s="3" customFormat="1" hidden="1" x14ac:dyDescent="0.2">
      <c r="A96" s="66">
        <v>86</v>
      </c>
      <c r="B96" s="38" t="s">
        <v>98</v>
      </c>
      <c r="C96" s="6"/>
      <c r="D96" s="242"/>
      <c r="E96" s="354">
        <f>'68.12 SF.NICOLAE'!E96+'CENTR. DE RECUP.MED.'!E96</f>
        <v>0</v>
      </c>
      <c r="F96" s="354">
        <f>'68.12 SF.NICOLAE'!F96+'CENTR. DE RECUP.MED.'!F96</f>
        <v>0</v>
      </c>
      <c r="G96" s="354">
        <f>'68.12 SF.NICOLAE'!G96+'CENTR. DE RECUP.MED.'!G96</f>
        <v>0</v>
      </c>
      <c r="H96" s="351">
        <f>'68.12 SF.NICOLAE'!H96+'CENTR. DE RECUP.MED.'!H96</f>
        <v>0</v>
      </c>
      <c r="I96" s="355">
        <f>'68.12 SF.NICOLAE'!I96+'CENTR. DE RECUP.MED.'!I96</f>
        <v>0</v>
      </c>
      <c r="J96" s="364">
        <f>'68.12 SF.NICOLAE'!J96+'CENTR. DE RECUP.MED.'!J96</f>
        <v>0</v>
      </c>
      <c r="K96" s="235">
        <f>'68.12 SF.NICOLAE'!K96+'CENTR. DE RECUP.MED.'!K96</f>
        <v>0</v>
      </c>
      <c r="L96" s="366">
        <f>'68.12 SF.NICOLAE'!L96+'CENTR. DE RECUP.MED.'!L96</f>
        <v>0</v>
      </c>
    </row>
    <row r="97" spans="1:12" s="3" customFormat="1" hidden="1" x14ac:dyDescent="0.2">
      <c r="A97" s="66">
        <v>87</v>
      </c>
      <c r="B97" s="93" t="s">
        <v>100</v>
      </c>
      <c r="C97" s="6"/>
      <c r="D97" s="242"/>
      <c r="E97" s="354">
        <f>'68.12 SF.NICOLAE'!E97+'CENTR. DE RECUP.MED.'!E97</f>
        <v>0</v>
      </c>
      <c r="F97" s="354">
        <f>'68.12 SF.NICOLAE'!F97+'CENTR. DE RECUP.MED.'!F97</f>
        <v>0</v>
      </c>
      <c r="G97" s="354">
        <f>'68.12 SF.NICOLAE'!G97+'CENTR. DE RECUP.MED.'!G97</f>
        <v>0</v>
      </c>
      <c r="H97" s="351">
        <f>'68.12 SF.NICOLAE'!H97+'CENTR. DE RECUP.MED.'!H97</f>
        <v>0</v>
      </c>
      <c r="I97" s="355">
        <f>'68.12 SF.NICOLAE'!I97+'CENTR. DE RECUP.MED.'!I97</f>
        <v>0</v>
      </c>
      <c r="J97" s="364">
        <f>'68.12 SF.NICOLAE'!J97+'CENTR. DE RECUP.MED.'!J97</f>
        <v>0</v>
      </c>
      <c r="K97" s="235">
        <f>'68.12 SF.NICOLAE'!K97+'CENTR. DE RECUP.MED.'!K97</f>
        <v>0</v>
      </c>
      <c r="L97" s="366">
        <f>'68.12 SF.NICOLAE'!L97+'CENTR. DE RECUP.MED.'!L97</f>
        <v>0</v>
      </c>
    </row>
    <row r="98" spans="1:12" s="3" customFormat="1" hidden="1" x14ac:dyDescent="0.2">
      <c r="A98" s="66">
        <v>88</v>
      </c>
      <c r="B98" s="197" t="s">
        <v>200</v>
      </c>
      <c r="C98" s="6"/>
      <c r="D98" s="242"/>
      <c r="E98" s="354">
        <f>'68.12 SF.NICOLAE'!E98+'CENTR. DE RECUP.MED.'!E98</f>
        <v>0</v>
      </c>
      <c r="F98" s="354">
        <f>'68.12 SF.NICOLAE'!F98+'CENTR. DE RECUP.MED.'!F98</f>
        <v>0</v>
      </c>
      <c r="G98" s="354">
        <f>'68.12 SF.NICOLAE'!G98+'CENTR. DE RECUP.MED.'!G98</f>
        <v>0</v>
      </c>
      <c r="H98" s="351">
        <f>'68.12 SF.NICOLAE'!H98+'CENTR. DE RECUP.MED.'!H98</f>
        <v>0</v>
      </c>
      <c r="I98" s="355">
        <f>'68.12 SF.NICOLAE'!I98+'CENTR. DE RECUP.MED.'!I98</f>
        <v>0</v>
      </c>
      <c r="J98" s="364">
        <f>'68.12 SF.NICOLAE'!J98+'CENTR. DE RECUP.MED.'!J98</f>
        <v>0</v>
      </c>
      <c r="K98" s="235">
        <f>'68.12 SF.NICOLAE'!K98+'CENTR. DE RECUP.MED.'!K98</f>
        <v>0</v>
      </c>
      <c r="L98" s="366">
        <f>'68.12 SF.NICOLAE'!L98+'CENTR. DE RECUP.MED.'!L98</f>
        <v>0</v>
      </c>
    </row>
    <row r="99" spans="1:12" s="3" customFormat="1" hidden="1" x14ac:dyDescent="0.2">
      <c r="A99" s="66">
        <v>89</v>
      </c>
      <c r="B99" s="94" t="s">
        <v>99</v>
      </c>
      <c r="C99" s="6"/>
      <c r="D99" s="242"/>
      <c r="E99" s="354">
        <f>'68.12 SF.NICOLAE'!E99+'CENTR. DE RECUP.MED.'!E99</f>
        <v>0</v>
      </c>
      <c r="F99" s="354">
        <f>'68.12 SF.NICOLAE'!F99+'CENTR. DE RECUP.MED.'!F99</f>
        <v>0</v>
      </c>
      <c r="G99" s="354">
        <f>'68.12 SF.NICOLAE'!G99+'CENTR. DE RECUP.MED.'!G99</f>
        <v>0</v>
      </c>
      <c r="H99" s="351">
        <f>'68.12 SF.NICOLAE'!H99+'CENTR. DE RECUP.MED.'!H99</f>
        <v>0</v>
      </c>
      <c r="I99" s="355">
        <f>'68.12 SF.NICOLAE'!I99+'CENTR. DE RECUP.MED.'!I99</f>
        <v>0</v>
      </c>
      <c r="J99" s="364">
        <f>'68.12 SF.NICOLAE'!J99+'CENTR. DE RECUP.MED.'!J99</f>
        <v>0</v>
      </c>
      <c r="K99" s="235">
        <f>'68.12 SF.NICOLAE'!K99+'CENTR. DE RECUP.MED.'!K99</f>
        <v>0</v>
      </c>
      <c r="L99" s="366">
        <f>'68.12 SF.NICOLAE'!L99+'CENTR. DE RECUP.MED.'!L99</f>
        <v>0</v>
      </c>
    </row>
    <row r="100" spans="1:12" s="3" customFormat="1" hidden="1" x14ac:dyDescent="0.2">
      <c r="A100" s="66">
        <v>90</v>
      </c>
      <c r="B100" s="95" t="s">
        <v>237</v>
      </c>
      <c r="C100" s="6"/>
      <c r="D100" s="242"/>
      <c r="E100" s="354">
        <f>'68.12 SF.NICOLAE'!E100+'CENTR. DE RECUP.MED.'!E100</f>
        <v>0</v>
      </c>
      <c r="F100" s="354">
        <f>'68.12 SF.NICOLAE'!F100+'CENTR. DE RECUP.MED.'!F100</f>
        <v>0</v>
      </c>
      <c r="G100" s="354">
        <f>'68.12 SF.NICOLAE'!G100+'CENTR. DE RECUP.MED.'!G100</f>
        <v>0</v>
      </c>
      <c r="H100" s="351">
        <f>'68.12 SF.NICOLAE'!H100+'CENTR. DE RECUP.MED.'!H100</f>
        <v>0</v>
      </c>
      <c r="I100" s="355">
        <f>'68.12 SF.NICOLAE'!I100+'CENTR. DE RECUP.MED.'!I100</f>
        <v>0</v>
      </c>
      <c r="J100" s="364">
        <f>'68.12 SF.NICOLAE'!J100+'CENTR. DE RECUP.MED.'!J100</f>
        <v>0</v>
      </c>
      <c r="K100" s="235">
        <f>'68.12 SF.NICOLAE'!K100+'CENTR. DE RECUP.MED.'!K100</f>
        <v>0</v>
      </c>
      <c r="L100" s="366">
        <f>'68.12 SF.NICOLAE'!L100+'CENTR. DE RECUP.MED.'!L100</f>
        <v>0</v>
      </c>
    </row>
    <row r="101" spans="1:12" s="3" customFormat="1" hidden="1" x14ac:dyDescent="0.2">
      <c r="A101" s="66">
        <v>91</v>
      </c>
      <c r="B101" s="95" t="s">
        <v>238</v>
      </c>
      <c r="C101" s="6"/>
      <c r="D101" s="242"/>
      <c r="E101" s="354">
        <f>'68.12 SF.NICOLAE'!E101+'CENTR. DE RECUP.MED.'!E101</f>
        <v>0</v>
      </c>
      <c r="F101" s="354">
        <f>'68.12 SF.NICOLAE'!F101+'CENTR. DE RECUP.MED.'!F101</f>
        <v>0</v>
      </c>
      <c r="G101" s="354">
        <f>'68.12 SF.NICOLAE'!G101+'CENTR. DE RECUP.MED.'!G101</f>
        <v>0</v>
      </c>
      <c r="H101" s="351">
        <f>'68.12 SF.NICOLAE'!H101+'CENTR. DE RECUP.MED.'!H101</f>
        <v>0</v>
      </c>
      <c r="I101" s="355">
        <f>'68.12 SF.NICOLAE'!I101+'CENTR. DE RECUP.MED.'!I101</f>
        <v>0</v>
      </c>
      <c r="J101" s="364">
        <f>'68.12 SF.NICOLAE'!J101+'CENTR. DE RECUP.MED.'!J101</f>
        <v>0</v>
      </c>
      <c r="K101" s="235">
        <f>'68.12 SF.NICOLAE'!K101+'CENTR. DE RECUP.MED.'!K101</f>
        <v>0</v>
      </c>
      <c r="L101" s="366">
        <f>'68.12 SF.NICOLAE'!L101+'CENTR. DE RECUP.MED.'!L101</f>
        <v>0</v>
      </c>
    </row>
    <row r="102" spans="1:12" s="3" customFormat="1" hidden="1" x14ac:dyDescent="0.2">
      <c r="A102" s="66">
        <v>92</v>
      </c>
      <c r="B102" s="3" t="s">
        <v>269</v>
      </c>
      <c r="C102" s="6"/>
      <c r="D102" s="242"/>
      <c r="E102" s="354">
        <f>'68.12 SF.NICOLAE'!E102+'CENTR. DE RECUP.MED.'!E102</f>
        <v>0</v>
      </c>
      <c r="F102" s="354">
        <f>'68.12 SF.NICOLAE'!F102+'CENTR. DE RECUP.MED.'!F102</f>
        <v>0</v>
      </c>
      <c r="G102" s="354">
        <f>'68.12 SF.NICOLAE'!G102+'CENTR. DE RECUP.MED.'!G102</f>
        <v>0</v>
      </c>
      <c r="H102" s="351">
        <f>'68.12 SF.NICOLAE'!H102+'CENTR. DE RECUP.MED.'!H102</f>
        <v>0</v>
      </c>
      <c r="I102" s="355">
        <f>'68.12 SF.NICOLAE'!I102+'CENTR. DE RECUP.MED.'!I102</f>
        <v>0</v>
      </c>
      <c r="J102" s="364">
        <f>'68.12 SF.NICOLAE'!J102+'CENTR. DE RECUP.MED.'!J102</f>
        <v>0</v>
      </c>
      <c r="K102" s="235">
        <f>'68.12 SF.NICOLAE'!K102+'CENTR. DE RECUP.MED.'!K102</f>
        <v>0</v>
      </c>
      <c r="L102" s="366">
        <f>'68.12 SF.NICOLAE'!L102+'CENTR. DE RECUP.MED.'!L102</f>
        <v>0</v>
      </c>
    </row>
    <row r="103" spans="1:12" s="3" customFormat="1" hidden="1" x14ac:dyDescent="0.2">
      <c r="A103" s="66">
        <v>93</v>
      </c>
      <c r="B103" s="95" t="s">
        <v>267</v>
      </c>
      <c r="C103" s="6"/>
      <c r="D103" s="242"/>
      <c r="E103" s="354">
        <f>'68.12 SF.NICOLAE'!E103+'CENTR. DE RECUP.MED.'!E103</f>
        <v>0</v>
      </c>
      <c r="F103" s="354">
        <f>'68.12 SF.NICOLAE'!F103+'CENTR. DE RECUP.MED.'!F103</f>
        <v>0</v>
      </c>
      <c r="G103" s="354">
        <f>'68.12 SF.NICOLAE'!G103+'CENTR. DE RECUP.MED.'!G103</f>
        <v>0</v>
      </c>
      <c r="H103" s="351">
        <f>'68.12 SF.NICOLAE'!H103+'CENTR. DE RECUP.MED.'!H103</f>
        <v>0</v>
      </c>
      <c r="I103" s="355">
        <f>'68.12 SF.NICOLAE'!I103+'CENTR. DE RECUP.MED.'!I103</f>
        <v>0</v>
      </c>
      <c r="J103" s="364">
        <f>'68.12 SF.NICOLAE'!J103+'CENTR. DE RECUP.MED.'!J103</f>
        <v>0</v>
      </c>
      <c r="K103" s="235">
        <f>'68.12 SF.NICOLAE'!K103+'CENTR. DE RECUP.MED.'!K103</f>
        <v>0</v>
      </c>
      <c r="L103" s="366">
        <f>'68.12 SF.NICOLAE'!L103+'CENTR. DE RECUP.MED.'!L103</f>
        <v>0</v>
      </c>
    </row>
    <row r="104" spans="1:12" s="3" customFormat="1" hidden="1" x14ac:dyDescent="0.2">
      <c r="A104" s="66">
        <v>94</v>
      </c>
      <c r="B104" s="95" t="s">
        <v>268</v>
      </c>
      <c r="C104" s="6"/>
      <c r="D104" s="242"/>
      <c r="E104" s="354">
        <f>'68.12 SF.NICOLAE'!E104+'CENTR. DE RECUP.MED.'!E104</f>
        <v>0</v>
      </c>
      <c r="F104" s="354">
        <f>'68.12 SF.NICOLAE'!F104+'CENTR. DE RECUP.MED.'!F104</f>
        <v>0</v>
      </c>
      <c r="G104" s="354">
        <f>'68.12 SF.NICOLAE'!G104+'CENTR. DE RECUP.MED.'!G104</f>
        <v>0</v>
      </c>
      <c r="H104" s="351">
        <f>'68.12 SF.NICOLAE'!H104+'CENTR. DE RECUP.MED.'!H104</f>
        <v>0</v>
      </c>
      <c r="I104" s="355">
        <f>'68.12 SF.NICOLAE'!I104+'CENTR. DE RECUP.MED.'!I104</f>
        <v>0</v>
      </c>
      <c r="J104" s="364">
        <f>'68.12 SF.NICOLAE'!J104+'CENTR. DE RECUP.MED.'!J104</f>
        <v>0</v>
      </c>
      <c r="K104" s="235">
        <f>'68.12 SF.NICOLAE'!K104+'CENTR. DE RECUP.MED.'!K104</f>
        <v>0</v>
      </c>
      <c r="L104" s="366">
        <f>'68.12 SF.NICOLAE'!L104+'CENTR. DE RECUP.MED.'!L104</f>
        <v>0</v>
      </c>
    </row>
    <row r="105" spans="1:12" s="3" customFormat="1" hidden="1" x14ac:dyDescent="0.2">
      <c r="A105" s="66">
        <v>95</v>
      </c>
      <c r="B105" s="96" t="s">
        <v>103</v>
      </c>
      <c r="C105" s="8" t="s">
        <v>104</v>
      </c>
      <c r="D105" s="244"/>
      <c r="E105" s="354">
        <f>'68.12 SF.NICOLAE'!E105+'CENTR. DE RECUP.MED.'!E105</f>
        <v>0</v>
      </c>
      <c r="F105" s="354">
        <f>'68.12 SF.NICOLAE'!F105+'CENTR. DE RECUP.MED.'!F105</f>
        <v>0</v>
      </c>
      <c r="G105" s="354">
        <f>'68.12 SF.NICOLAE'!G105+'CENTR. DE RECUP.MED.'!G105</f>
        <v>0</v>
      </c>
      <c r="H105" s="351">
        <f>'68.12 SF.NICOLAE'!H105+'CENTR. DE RECUP.MED.'!H105</f>
        <v>0</v>
      </c>
      <c r="I105" s="355">
        <f>'68.12 SF.NICOLAE'!I105+'CENTR. DE RECUP.MED.'!I105</f>
        <v>0</v>
      </c>
      <c r="J105" s="364">
        <f>'68.12 SF.NICOLAE'!J105+'CENTR. DE RECUP.MED.'!J105</f>
        <v>0</v>
      </c>
      <c r="K105" s="235">
        <f>'68.12 SF.NICOLAE'!K105+'CENTR. DE RECUP.MED.'!K105</f>
        <v>0</v>
      </c>
      <c r="L105" s="366">
        <f>'68.12 SF.NICOLAE'!L105+'CENTR. DE RECUP.MED.'!L105</f>
        <v>0</v>
      </c>
    </row>
    <row r="106" spans="1:12" s="3" customFormat="1" hidden="1" x14ac:dyDescent="0.2">
      <c r="A106" s="66">
        <v>96</v>
      </c>
      <c r="B106" s="97" t="s">
        <v>105</v>
      </c>
      <c r="C106" s="6"/>
      <c r="D106" s="242"/>
      <c r="E106" s="354">
        <f>'68.12 SF.NICOLAE'!E106+'CENTR. DE RECUP.MED.'!E106</f>
        <v>0</v>
      </c>
      <c r="F106" s="354">
        <f>'68.12 SF.NICOLAE'!F106+'CENTR. DE RECUP.MED.'!F106</f>
        <v>0</v>
      </c>
      <c r="G106" s="354">
        <f>'68.12 SF.NICOLAE'!G106+'CENTR. DE RECUP.MED.'!G106</f>
        <v>0</v>
      </c>
      <c r="H106" s="351">
        <f>'68.12 SF.NICOLAE'!H106+'CENTR. DE RECUP.MED.'!H106</f>
        <v>0</v>
      </c>
      <c r="I106" s="355">
        <f>'68.12 SF.NICOLAE'!I106+'CENTR. DE RECUP.MED.'!I106</f>
        <v>0</v>
      </c>
      <c r="J106" s="364">
        <f>'68.12 SF.NICOLAE'!J106+'CENTR. DE RECUP.MED.'!J106</f>
        <v>0</v>
      </c>
      <c r="K106" s="235">
        <f>'68.12 SF.NICOLAE'!K106+'CENTR. DE RECUP.MED.'!K106</f>
        <v>0</v>
      </c>
      <c r="L106" s="366">
        <f>'68.12 SF.NICOLAE'!L106+'CENTR. DE RECUP.MED.'!L106</f>
        <v>0</v>
      </c>
    </row>
    <row r="107" spans="1:12" s="3" customFormat="1" hidden="1" x14ac:dyDescent="0.2">
      <c r="A107" s="66">
        <v>97</v>
      </c>
      <c r="B107" s="62" t="s">
        <v>106</v>
      </c>
      <c r="C107" s="6"/>
      <c r="D107" s="242"/>
      <c r="E107" s="354">
        <f>'68.12 SF.NICOLAE'!E107+'CENTR. DE RECUP.MED.'!E107</f>
        <v>0</v>
      </c>
      <c r="F107" s="354">
        <f>'68.12 SF.NICOLAE'!F107+'CENTR. DE RECUP.MED.'!F107</f>
        <v>0</v>
      </c>
      <c r="G107" s="354">
        <f>'68.12 SF.NICOLAE'!G107+'CENTR. DE RECUP.MED.'!G107</f>
        <v>0</v>
      </c>
      <c r="H107" s="351">
        <f>'68.12 SF.NICOLAE'!H107+'CENTR. DE RECUP.MED.'!H107</f>
        <v>0</v>
      </c>
      <c r="I107" s="355">
        <f>'68.12 SF.NICOLAE'!I107+'CENTR. DE RECUP.MED.'!I107</f>
        <v>0</v>
      </c>
      <c r="J107" s="364">
        <f>'68.12 SF.NICOLAE'!J107+'CENTR. DE RECUP.MED.'!J107</f>
        <v>0</v>
      </c>
      <c r="K107" s="235">
        <f>'68.12 SF.NICOLAE'!K107+'CENTR. DE RECUP.MED.'!K107</f>
        <v>0</v>
      </c>
      <c r="L107" s="366">
        <f>'68.12 SF.NICOLAE'!L107+'CENTR. DE RECUP.MED.'!L107</f>
        <v>0</v>
      </c>
    </row>
    <row r="108" spans="1:12" s="3" customFormat="1" hidden="1" x14ac:dyDescent="0.2">
      <c r="A108" s="66">
        <v>98</v>
      </c>
      <c r="B108" s="38" t="s">
        <v>141</v>
      </c>
      <c r="C108" s="6"/>
      <c r="D108" s="242"/>
      <c r="E108" s="354">
        <f>'68.12 SF.NICOLAE'!E108+'CENTR. DE RECUP.MED.'!E108</f>
        <v>0</v>
      </c>
      <c r="F108" s="354">
        <f>'68.12 SF.NICOLAE'!F108+'CENTR. DE RECUP.MED.'!F108</f>
        <v>0</v>
      </c>
      <c r="G108" s="354">
        <f>'68.12 SF.NICOLAE'!G108+'CENTR. DE RECUP.MED.'!G108</f>
        <v>0</v>
      </c>
      <c r="H108" s="351">
        <f>'68.12 SF.NICOLAE'!H108+'CENTR. DE RECUP.MED.'!H108</f>
        <v>0</v>
      </c>
      <c r="I108" s="355">
        <f>'68.12 SF.NICOLAE'!I108+'CENTR. DE RECUP.MED.'!I108</f>
        <v>0</v>
      </c>
      <c r="J108" s="364">
        <f>'68.12 SF.NICOLAE'!J108+'CENTR. DE RECUP.MED.'!J108</f>
        <v>0</v>
      </c>
      <c r="K108" s="235">
        <f>'68.12 SF.NICOLAE'!K108+'CENTR. DE RECUP.MED.'!K108</f>
        <v>0</v>
      </c>
      <c r="L108" s="366">
        <f>'68.12 SF.NICOLAE'!L108+'CENTR. DE RECUP.MED.'!L108</f>
        <v>0</v>
      </c>
    </row>
    <row r="109" spans="1:12" s="3" customFormat="1" hidden="1" x14ac:dyDescent="0.2">
      <c r="A109" s="66">
        <v>99</v>
      </c>
      <c r="B109" s="38" t="s">
        <v>197</v>
      </c>
      <c r="C109" s="6"/>
      <c r="D109" s="242"/>
      <c r="E109" s="354">
        <f>'68.12 SF.NICOLAE'!E109+'CENTR. DE RECUP.MED.'!E109</f>
        <v>0</v>
      </c>
      <c r="F109" s="354">
        <f>'68.12 SF.NICOLAE'!F109+'CENTR. DE RECUP.MED.'!F109</f>
        <v>0</v>
      </c>
      <c r="G109" s="354">
        <f>'68.12 SF.NICOLAE'!G109+'CENTR. DE RECUP.MED.'!G109</f>
        <v>0</v>
      </c>
      <c r="H109" s="351">
        <f>'68.12 SF.NICOLAE'!H109+'CENTR. DE RECUP.MED.'!H109</f>
        <v>0</v>
      </c>
      <c r="I109" s="355">
        <f>'68.12 SF.NICOLAE'!I109+'CENTR. DE RECUP.MED.'!I109</f>
        <v>0</v>
      </c>
      <c r="J109" s="364">
        <f>'68.12 SF.NICOLAE'!J109+'CENTR. DE RECUP.MED.'!J109</f>
        <v>0</v>
      </c>
      <c r="K109" s="235">
        <f>'68.12 SF.NICOLAE'!K109+'CENTR. DE RECUP.MED.'!K109</f>
        <v>0</v>
      </c>
      <c r="L109" s="366">
        <f>'68.12 SF.NICOLAE'!L109+'CENTR. DE RECUP.MED.'!L109</f>
        <v>0</v>
      </c>
    </row>
    <row r="110" spans="1:12" s="3" customFormat="1" ht="25.5" hidden="1" x14ac:dyDescent="0.2">
      <c r="A110" s="66">
        <v>100</v>
      </c>
      <c r="B110" s="25" t="s">
        <v>107</v>
      </c>
      <c r="C110" s="86" t="s">
        <v>108</v>
      </c>
      <c r="D110" s="248"/>
      <c r="E110" s="354">
        <f>'68.12 SF.NICOLAE'!E110+'CENTR. DE RECUP.MED.'!E110</f>
        <v>0</v>
      </c>
      <c r="F110" s="354">
        <f>'68.12 SF.NICOLAE'!F110+'CENTR. DE RECUP.MED.'!F110</f>
        <v>0</v>
      </c>
      <c r="G110" s="354">
        <f>'68.12 SF.NICOLAE'!G110+'CENTR. DE RECUP.MED.'!G110</f>
        <v>0</v>
      </c>
      <c r="H110" s="351">
        <f>'68.12 SF.NICOLAE'!H110+'CENTR. DE RECUP.MED.'!H110</f>
        <v>0</v>
      </c>
      <c r="I110" s="355">
        <f>'68.12 SF.NICOLAE'!I110+'CENTR. DE RECUP.MED.'!I110</f>
        <v>0</v>
      </c>
      <c r="J110" s="364">
        <f>'68.12 SF.NICOLAE'!J110+'CENTR. DE RECUP.MED.'!J110</f>
        <v>0</v>
      </c>
      <c r="K110" s="235">
        <f>'68.12 SF.NICOLAE'!K110+'CENTR. DE RECUP.MED.'!K110</f>
        <v>0</v>
      </c>
      <c r="L110" s="366">
        <f>'68.12 SF.NICOLAE'!L110+'CENTR. DE RECUP.MED.'!L110</f>
        <v>0</v>
      </c>
    </row>
    <row r="111" spans="1:12" s="3" customFormat="1" hidden="1" x14ac:dyDescent="0.2">
      <c r="A111" s="66">
        <v>101</v>
      </c>
      <c r="B111" s="3" t="s">
        <v>264</v>
      </c>
      <c r="C111" s="8" t="s">
        <v>110</v>
      </c>
      <c r="D111" s="244"/>
      <c r="E111" s="354">
        <f>'68.12 SF.NICOLAE'!E111+'CENTR. DE RECUP.MED.'!E111</f>
        <v>0</v>
      </c>
      <c r="F111" s="354">
        <f>'68.12 SF.NICOLAE'!F111+'CENTR. DE RECUP.MED.'!F111</f>
        <v>0</v>
      </c>
      <c r="G111" s="354">
        <f>'68.12 SF.NICOLAE'!G111+'CENTR. DE RECUP.MED.'!G111</f>
        <v>0</v>
      </c>
      <c r="H111" s="351">
        <f>'68.12 SF.NICOLAE'!H111+'CENTR. DE RECUP.MED.'!H111</f>
        <v>0</v>
      </c>
      <c r="I111" s="355">
        <f>'68.12 SF.NICOLAE'!I111+'CENTR. DE RECUP.MED.'!I111</f>
        <v>0</v>
      </c>
      <c r="J111" s="364">
        <f>'68.12 SF.NICOLAE'!J111+'CENTR. DE RECUP.MED.'!J111</f>
        <v>0</v>
      </c>
      <c r="K111" s="235">
        <f>'68.12 SF.NICOLAE'!K111+'CENTR. DE RECUP.MED.'!K111</f>
        <v>0</v>
      </c>
      <c r="L111" s="366">
        <f>'68.12 SF.NICOLAE'!L111+'CENTR. DE RECUP.MED.'!L111</f>
        <v>0</v>
      </c>
    </row>
    <row r="112" spans="1:12" s="3" customFormat="1" hidden="1" x14ac:dyDescent="0.2">
      <c r="A112" s="66">
        <v>102</v>
      </c>
      <c r="B112" s="26" t="s">
        <v>270</v>
      </c>
      <c r="C112" s="8"/>
      <c r="D112" s="244"/>
      <c r="E112" s="354">
        <f>'68.12 SF.NICOLAE'!E112+'CENTR. DE RECUP.MED.'!E112</f>
        <v>0</v>
      </c>
      <c r="F112" s="354">
        <f>'68.12 SF.NICOLAE'!F112+'CENTR. DE RECUP.MED.'!F112</f>
        <v>0</v>
      </c>
      <c r="G112" s="354">
        <f>'68.12 SF.NICOLAE'!G112+'CENTR. DE RECUP.MED.'!G112</f>
        <v>0</v>
      </c>
      <c r="H112" s="351">
        <f>'68.12 SF.NICOLAE'!H112+'CENTR. DE RECUP.MED.'!H112</f>
        <v>0</v>
      </c>
      <c r="I112" s="355">
        <f>'68.12 SF.NICOLAE'!I112+'CENTR. DE RECUP.MED.'!I112</f>
        <v>0</v>
      </c>
      <c r="J112" s="364">
        <f>'68.12 SF.NICOLAE'!J112+'CENTR. DE RECUP.MED.'!J112</f>
        <v>0</v>
      </c>
      <c r="K112" s="235">
        <f>'68.12 SF.NICOLAE'!K112+'CENTR. DE RECUP.MED.'!K112</f>
        <v>0</v>
      </c>
      <c r="L112" s="366">
        <f>'68.12 SF.NICOLAE'!L112+'CENTR. DE RECUP.MED.'!L112</f>
        <v>0</v>
      </c>
    </row>
    <row r="113" spans="1:12" s="3" customFormat="1" hidden="1" x14ac:dyDescent="0.2">
      <c r="A113" s="66">
        <v>103</v>
      </c>
      <c r="B113" s="26" t="s">
        <v>271</v>
      </c>
      <c r="C113" s="8"/>
      <c r="D113" s="244"/>
      <c r="E113" s="354">
        <f>'68.12 SF.NICOLAE'!E113+'CENTR. DE RECUP.MED.'!E113</f>
        <v>0</v>
      </c>
      <c r="F113" s="354">
        <f>'68.12 SF.NICOLAE'!F113+'CENTR. DE RECUP.MED.'!F113</f>
        <v>0</v>
      </c>
      <c r="G113" s="354">
        <f>'68.12 SF.NICOLAE'!G113+'CENTR. DE RECUP.MED.'!G113</f>
        <v>0</v>
      </c>
      <c r="H113" s="351">
        <f>'68.12 SF.NICOLAE'!H113+'CENTR. DE RECUP.MED.'!H113</f>
        <v>0</v>
      </c>
      <c r="I113" s="355">
        <f>'68.12 SF.NICOLAE'!I113+'CENTR. DE RECUP.MED.'!I113</f>
        <v>0</v>
      </c>
      <c r="J113" s="364">
        <f>'68.12 SF.NICOLAE'!J113+'CENTR. DE RECUP.MED.'!J113</f>
        <v>0</v>
      </c>
      <c r="K113" s="235">
        <f>'68.12 SF.NICOLAE'!K113+'CENTR. DE RECUP.MED.'!K113</f>
        <v>0</v>
      </c>
      <c r="L113" s="366">
        <f>'68.12 SF.NICOLAE'!L113+'CENTR. DE RECUP.MED.'!L113</f>
        <v>0</v>
      </c>
    </row>
    <row r="114" spans="1:12" s="3" customFormat="1" hidden="1" x14ac:dyDescent="0.2">
      <c r="A114" s="66">
        <v>104</v>
      </c>
      <c r="B114" s="26" t="s">
        <v>172</v>
      </c>
      <c r="C114" s="8" t="s">
        <v>173</v>
      </c>
      <c r="D114" s="244"/>
      <c r="E114" s="354">
        <f>'68.12 SF.NICOLAE'!E114+'CENTR. DE RECUP.MED.'!E114</f>
        <v>0</v>
      </c>
      <c r="F114" s="354">
        <f>'68.12 SF.NICOLAE'!F114+'CENTR. DE RECUP.MED.'!F114</f>
        <v>0</v>
      </c>
      <c r="G114" s="354">
        <f>'68.12 SF.NICOLAE'!G114+'CENTR. DE RECUP.MED.'!G114</f>
        <v>0</v>
      </c>
      <c r="H114" s="351">
        <f>'68.12 SF.NICOLAE'!H114+'CENTR. DE RECUP.MED.'!H114</f>
        <v>0</v>
      </c>
      <c r="I114" s="355">
        <f>'68.12 SF.NICOLAE'!I114+'CENTR. DE RECUP.MED.'!I114</f>
        <v>0</v>
      </c>
      <c r="J114" s="364">
        <f>'68.12 SF.NICOLAE'!J114+'CENTR. DE RECUP.MED.'!J114</f>
        <v>0</v>
      </c>
      <c r="K114" s="235">
        <f>'68.12 SF.NICOLAE'!K114+'CENTR. DE RECUP.MED.'!K114</f>
        <v>0</v>
      </c>
      <c r="L114" s="366">
        <f>'68.12 SF.NICOLAE'!L114+'CENTR. DE RECUP.MED.'!L114</f>
        <v>0</v>
      </c>
    </row>
    <row r="115" spans="1:12" s="3" customFormat="1" ht="26.25" hidden="1" thickBot="1" x14ac:dyDescent="0.25">
      <c r="A115" s="66">
        <v>105</v>
      </c>
      <c r="B115" s="276" t="s">
        <v>215</v>
      </c>
      <c r="C115" s="277" t="s">
        <v>214</v>
      </c>
      <c r="D115" s="267"/>
      <c r="E115" s="354">
        <f>'68.12 SF.NICOLAE'!E115+'CENTR. DE RECUP.MED.'!E115</f>
        <v>0</v>
      </c>
      <c r="F115" s="354">
        <f>'68.12 SF.NICOLAE'!F115+'CENTR. DE RECUP.MED.'!F115</f>
        <v>0</v>
      </c>
      <c r="G115" s="354">
        <f>'68.12 SF.NICOLAE'!G115+'CENTR. DE RECUP.MED.'!G115</f>
        <v>0</v>
      </c>
      <c r="H115" s="351">
        <f>'68.12 SF.NICOLAE'!H115+'CENTR. DE RECUP.MED.'!H115</f>
        <v>0</v>
      </c>
      <c r="I115" s="355">
        <f>'68.12 SF.NICOLAE'!I115+'CENTR. DE RECUP.MED.'!I115</f>
        <v>0</v>
      </c>
      <c r="J115" s="364">
        <f>'68.12 SF.NICOLAE'!J115+'CENTR. DE RECUP.MED.'!J115</f>
        <v>0</v>
      </c>
      <c r="K115" s="235">
        <f>'68.12 SF.NICOLAE'!K115+'CENTR. DE RECUP.MED.'!K115</f>
        <v>0</v>
      </c>
      <c r="L115" s="366">
        <f>'68.12 SF.NICOLAE'!L115+'CENTR. DE RECUP.MED.'!L115</f>
        <v>0</v>
      </c>
    </row>
    <row r="116" spans="1:12" s="14" customFormat="1" x14ac:dyDescent="0.2">
      <c r="A116" s="66">
        <v>106</v>
      </c>
      <c r="B116" s="59" t="s">
        <v>111</v>
      </c>
      <c r="C116" s="60"/>
      <c r="D116" s="387">
        <f>'68.12 SF.NICOLAE'!D116+'CENTR. DE RECUP.MED.'!D116</f>
        <v>361.76</v>
      </c>
      <c r="E116" s="387">
        <f>'68.12 SF.NICOLAE'!E116+'CENTR. DE RECUP.MED.'!E116</f>
        <v>249</v>
      </c>
      <c r="F116" s="387">
        <f>'68.12 SF.NICOLAE'!F116+'CENTR. DE RECUP.MED.'!F116</f>
        <v>0</v>
      </c>
      <c r="G116" s="387">
        <f>'68.12 SF.NICOLAE'!G116+'CENTR. DE RECUP.MED.'!G116</f>
        <v>0</v>
      </c>
      <c r="H116" s="387">
        <f>'68.12 SF.NICOLAE'!H116+'CENTR. DE RECUP.MED.'!H116</f>
        <v>249</v>
      </c>
      <c r="I116" s="777">
        <f>'68.12 SF.NICOLAE'!I116+'CENTR. DE RECUP.MED.'!I116</f>
        <v>0</v>
      </c>
      <c r="J116" s="998">
        <f>'68.12 SF.NICOLAE'!J116+'CENTR. DE RECUP.MED.'!J116</f>
        <v>112.76</v>
      </c>
      <c r="K116" s="761">
        <f>'68.12 SF.NICOLAE'!K116+'CENTR. DE RECUP.MED.'!K116</f>
        <v>0</v>
      </c>
      <c r="L116" s="999">
        <f>'68.12 SF.NICOLAE'!L116+'CENTR. DE RECUP.MED.'!L116</f>
        <v>0</v>
      </c>
    </row>
    <row r="117" spans="1:12" s="3" customFormat="1" ht="25.5" hidden="1" x14ac:dyDescent="0.2">
      <c r="A117" s="66">
        <v>107</v>
      </c>
      <c r="B117" s="25" t="s">
        <v>112</v>
      </c>
      <c r="C117" s="43" t="s">
        <v>137</v>
      </c>
      <c r="D117" s="251"/>
      <c r="E117" s="387">
        <f>'68.12 SF.NICOLAE'!E117+'CENTR. DE RECUP.MED.'!E117</f>
        <v>0</v>
      </c>
      <c r="F117" s="387">
        <f>'68.12 SF.NICOLAE'!F117+'CENTR. DE RECUP.MED.'!F117</f>
        <v>0</v>
      </c>
      <c r="G117" s="387">
        <f>'68.12 SF.NICOLAE'!G117+'CENTR. DE RECUP.MED.'!G117</f>
        <v>0</v>
      </c>
      <c r="H117" s="387">
        <f>'68.12 SF.NICOLAE'!H117+'CENTR. DE RECUP.MED.'!H117</f>
        <v>0</v>
      </c>
      <c r="I117" s="777">
        <f>'68.12 SF.NICOLAE'!I117+'CENTR. DE RECUP.MED.'!I117</f>
        <v>0</v>
      </c>
      <c r="J117" s="998">
        <f>'68.12 SF.NICOLAE'!J117+'CENTR. DE RECUP.MED.'!J117</f>
        <v>0</v>
      </c>
      <c r="K117" s="761">
        <f>'68.12 SF.NICOLAE'!K117+'CENTR. DE RECUP.MED.'!K117</f>
        <v>0</v>
      </c>
      <c r="L117" s="999">
        <f>'68.12 SF.NICOLAE'!L117+'CENTR. DE RECUP.MED.'!L117</f>
        <v>0</v>
      </c>
    </row>
    <row r="118" spans="1:12" s="3" customFormat="1" hidden="1" x14ac:dyDescent="0.2">
      <c r="A118" s="66">
        <v>108</v>
      </c>
      <c r="B118" s="30" t="s">
        <v>113</v>
      </c>
      <c r="C118" s="8" t="s">
        <v>114</v>
      </c>
      <c r="D118" s="244"/>
      <c r="E118" s="387">
        <f>'68.12 SF.NICOLAE'!E118+'CENTR. DE RECUP.MED.'!E118</f>
        <v>0</v>
      </c>
      <c r="F118" s="387">
        <f>'68.12 SF.NICOLAE'!F118+'CENTR. DE RECUP.MED.'!F118</f>
        <v>0</v>
      </c>
      <c r="G118" s="387">
        <f>'68.12 SF.NICOLAE'!G118+'CENTR. DE RECUP.MED.'!G118</f>
        <v>0</v>
      </c>
      <c r="H118" s="387">
        <f>'68.12 SF.NICOLAE'!H118+'CENTR. DE RECUP.MED.'!H118</f>
        <v>0</v>
      </c>
      <c r="I118" s="777">
        <f>'68.12 SF.NICOLAE'!I118+'CENTR. DE RECUP.MED.'!I118</f>
        <v>0</v>
      </c>
      <c r="J118" s="998">
        <f>'68.12 SF.NICOLAE'!J118+'CENTR. DE RECUP.MED.'!J118</f>
        <v>0</v>
      </c>
      <c r="K118" s="761">
        <f>'68.12 SF.NICOLAE'!K118+'CENTR. DE RECUP.MED.'!K118</f>
        <v>0</v>
      </c>
      <c r="L118" s="999">
        <f>'68.12 SF.NICOLAE'!L118+'CENTR. DE RECUP.MED.'!L118</f>
        <v>0</v>
      </c>
    </row>
    <row r="119" spans="1:12" s="15" customFormat="1" hidden="1" x14ac:dyDescent="0.2">
      <c r="A119" s="66">
        <v>109</v>
      </c>
      <c r="B119" s="39" t="s">
        <v>115</v>
      </c>
      <c r="C119" s="6" t="s">
        <v>116</v>
      </c>
      <c r="D119" s="242"/>
      <c r="E119" s="387">
        <f>'68.12 SF.NICOLAE'!E119+'CENTR. DE RECUP.MED.'!E119</f>
        <v>0</v>
      </c>
      <c r="F119" s="387">
        <f>'68.12 SF.NICOLAE'!F119+'CENTR. DE RECUP.MED.'!F119</f>
        <v>0</v>
      </c>
      <c r="G119" s="387">
        <f>'68.12 SF.NICOLAE'!G119+'CENTR. DE RECUP.MED.'!G119</f>
        <v>0</v>
      </c>
      <c r="H119" s="387">
        <f>'68.12 SF.NICOLAE'!H119+'CENTR. DE RECUP.MED.'!H119</f>
        <v>0</v>
      </c>
      <c r="I119" s="777">
        <f>'68.12 SF.NICOLAE'!I119+'CENTR. DE RECUP.MED.'!I119</f>
        <v>0</v>
      </c>
      <c r="J119" s="998">
        <f>'68.12 SF.NICOLAE'!J119+'CENTR. DE RECUP.MED.'!J119</f>
        <v>0</v>
      </c>
      <c r="K119" s="761">
        <f>'68.12 SF.NICOLAE'!K119+'CENTR. DE RECUP.MED.'!K119</f>
        <v>0</v>
      </c>
      <c r="L119" s="999">
        <f>'68.12 SF.NICOLAE'!L119+'CENTR. DE RECUP.MED.'!L119</f>
        <v>0</v>
      </c>
    </row>
    <row r="120" spans="1:12" s="15" customFormat="1" hidden="1" x14ac:dyDescent="0.2">
      <c r="A120" s="66">
        <v>110</v>
      </c>
      <c r="B120" s="39" t="s">
        <v>272</v>
      </c>
      <c r="C120" s="8" t="s">
        <v>273</v>
      </c>
      <c r="D120" s="242"/>
      <c r="E120" s="387">
        <f>'68.12 SF.NICOLAE'!E120+'CENTR. DE RECUP.MED.'!E120</f>
        <v>0</v>
      </c>
      <c r="F120" s="387">
        <f>'68.12 SF.NICOLAE'!F120+'CENTR. DE RECUP.MED.'!F120</f>
        <v>0</v>
      </c>
      <c r="G120" s="387">
        <f>'68.12 SF.NICOLAE'!G120+'CENTR. DE RECUP.MED.'!G120</f>
        <v>0</v>
      </c>
      <c r="H120" s="387">
        <f>'68.12 SF.NICOLAE'!H120+'CENTR. DE RECUP.MED.'!H120</f>
        <v>0</v>
      </c>
      <c r="I120" s="777">
        <f>'68.12 SF.NICOLAE'!I120+'CENTR. DE RECUP.MED.'!I120</f>
        <v>0</v>
      </c>
      <c r="J120" s="998">
        <f>'68.12 SF.NICOLAE'!J120+'CENTR. DE RECUP.MED.'!J120</f>
        <v>0</v>
      </c>
      <c r="K120" s="761">
        <f>'68.12 SF.NICOLAE'!K120+'CENTR. DE RECUP.MED.'!K120</f>
        <v>0</v>
      </c>
      <c r="L120" s="999">
        <f>'68.12 SF.NICOLAE'!L120+'CENTR. DE RECUP.MED.'!L120</f>
        <v>0</v>
      </c>
    </row>
    <row r="121" spans="1:12" s="15" customFormat="1" hidden="1" x14ac:dyDescent="0.2">
      <c r="A121" s="66">
        <v>111</v>
      </c>
      <c r="B121" s="39" t="s">
        <v>274</v>
      </c>
      <c r="C121" s="480" t="s">
        <v>275</v>
      </c>
      <c r="D121" s="242"/>
      <c r="E121" s="387">
        <f>'68.12 SF.NICOLAE'!E121+'CENTR. DE RECUP.MED.'!E121</f>
        <v>0</v>
      </c>
      <c r="F121" s="387">
        <f>'68.12 SF.NICOLAE'!F121+'CENTR. DE RECUP.MED.'!F121</f>
        <v>0</v>
      </c>
      <c r="G121" s="387">
        <f>'68.12 SF.NICOLAE'!G121+'CENTR. DE RECUP.MED.'!G121</f>
        <v>0</v>
      </c>
      <c r="H121" s="387">
        <f>'68.12 SF.NICOLAE'!H121+'CENTR. DE RECUP.MED.'!H121</f>
        <v>0</v>
      </c>
      <c r="I121" s="777">
        <f>'68.12 SF.NICOLAE'!I121+'CENTR. DE RECUP.MED.'!I121</f>
        <v>0</v>
      </c>
      <c r="J121" s="998">
        <f>'68.12 SF.NICOLAE'!J121+'CENTR. DE RECUP.MED.'!J121</f>
        <v>0</v>
      </c>
      <c r="K121" s="761">
        <f>'68.12 SF.NICOLAE'!K121+'CENTR. DE RECUP.MED.'!K121</f>
        <v>0</v>
      </c>
      <c r="L121" s="999">
        <f>'68.12 SF.NICOLAE'!L121+'CENTR. DE RECUP.MED.'!L121</f>
        <v>0</v>
      </c>
    </row>
    <row r="122" spans="1:12" s="15" customFormat="1" hidden="1" x14ac:dyDescent="0.2">
      <c r="A122" s="66">
        <v>112</v>
      </c>
      <c r="B122" s="39" t="s">
        <v>276</v>
      </c>
      <c r="C122" s="127" t="s">
        <v>277</v>
      </c>
      <c r="D122" s="242"/>
      <c r="E122" s="387">
        <f>'68.12 SF.NICOLAE'!E122+'CENTR. DE RECUP.MED.'!E122</f>
        <v>0</v>
      </c>
      <c r="F122" s="387">
        <f>'68.12 SF.NICOLAE'!F122+'CENTR. DE RECUP.MED.'!F122</f>
        <v>0</v>
      </c>
      <c r="G122" s="387">
        <f>'68.12 SF.NICOLAE'!G122+'CENTR. DE RECUP.MED.'!G122</f>
        <v>0</v>
      </c>
      <c r="H122" s="387">
        <f>'68.12 SF.NICOLAE'!H122+'CENTR. DE RECUP.MED.'!H122</f>
        <v>0</v>
      </c>
      <c r="I122" s="777">
        <f>'68.12 SF.NICOLAE'!I122+'CENTR. DE RECUP.MED.'!I122</f>
        <v>0</v>
      </c>
      <c r="J122" s="998">
        <f>'68.12 SF.NICOLAE'!J122+'CENTR. DE RECUP.MED.'!J122</f>
        <v>0</v>
      </c>
      <c r="K122" s="761">
        <f>'68.12 SF.NICOLAE'!K122+'CENTR. DE RECUP.MED.'!K122</f>
        <v>0</v>
      </c>
      <c r="L122" s="999">
        <f>'68.12 SF.NICOLAE'!L122+'CENTR. DE RECUP.MED.'!L122</f>
        <v>0</v>
      </c>
    </row>
    <row r="123" spans="1:12" s="15" customFormat="1" hidden="1" x14ac:dyDescent="0.2">
      <c r="A123" s="66">
        <v>113</v>
      </c>
      <c r="B123" s="39" t="s">
        <v>303</v>
      </c>
      <c r="C123" s="480" t="s">
        <v>304</v>
      </c>
      <c r="D123" s="242"/>
      <c r="E123" s="387">
        <f>'68.12 SF.NICOLAE'!E123+'CENTR. DE RECUP.MED.'!E123</f>
        <v>0</v>
      </c>
      <c r="F123" s="387">
        <f>'68.12 SF.NICOLAE'!F123+'CENTR. DE RECUP.MED.'!F123</f>
        <v>0</v>
      </c>
      <c r="G123" s="387">
        <f>'68.12 SF.NICOLAE'!G123+'CENTR. DE RECUP.MED.'!G123</f>
        <v>0</v>
      </c>
      <c r="H123" s="387">
        <f>'68.12 SF.NICOLAE'!H123+'CENTR. DE RECUP.MED.'!H123</f>
        <v>0</v>
      </c>
      <c r="I123" s="777">
        <f>'68.12 SF.NICOLAE'!I123+'CENTR. DE RECUP.MED.'!I123</f>
        <v>0</v>
      </c>
      <c r="J123" s="998">
        <f>'68.12 SF.NICOLAE'!J123+'CENTR. DE RECUP.MED.'!J123</f>
        <v>0</v>
      </c>
      <c r="K123" s="761">
        <f>'68.12 SF.NICOLAE'!K123+'CENTR. DE RECUP.MED.'!K123</f>
        <v>0</v>
      </c>
      <c r="L123" s="999">
        <f>'68.12 SF.NICOLAE'!L123+'CENTR. DE RECUP.MED.'!L123</f>
        <v>0</v>
      </c>
    </row>
    <row r="124" spans="1:12" s="15" customFormat="1" hidden="1" x14ac:dyDescent="0.2">
      <c r="A124" s="66">
        <v>114</v>
      </c>
      <c r="B124" s="39" t="s">
        <v>305</v>
      </c>
      <c r="C124" s="127" t="s">
        <v>300</v>
      </c>
      <c r="D124" s="242"/>
      <c r="E124" s="387">
        <f>'68.12 SF.NICOLAE'!E124+'CENTR. DE RECUP.MED.'!E124</f>
        <v>0</v>
      </c>
      <c r="F124" s="387">
        <f>'68.12 SF.NICOLAE'!F124+'CENTR. DE RECUP.MED.'!F124</f>
        <v>0</v>
      </c>
      <c r="G124" s="387">
        <f>'68.12 SF.NICOLAE'!G124+'CENTR. DE RECUP.MED.'!G124</f>
        <v>0</v>
      </c>
      <c r="H124" s="387">
        <f>'68.12 SF.NICOLAE'!H124+'CENTR. DE RECUP.MED.'!H124</f>
        <v>0</v>
      </c>
      <c r="I124" s="777">
        <f>'68.12 SF.NICOLAE'!I124+'CENTR. DE RECUP.MED.'!I124</f>
        <v>0</v>
      </c>
      <c r="J124" s="998">
        <f>'68.12 SF.NICOLAE'!J124+'CENTR. DE RECUP.MED.'!J124</f>
        <v>0</v>
      </c>
      <c r="K124" s="761">
        <f>'68.12 SF.NICOLAE'!K124+'CENTR. DE RECUP.MED.'!K124</f>
        <v>0</v>
      </c>
      <c r="L124" s="999">
        <f>'68.12 SF.NICOLAE'!L124+'CENTR. DE RECUP.MED.'!L124</f>
        <v>0</v>
      </c>
    </row>
    <row r="125" spans="1:12" s="15" customFormat="1" hidden="1" x14ac:dyDescent="0.2">
      <c r="A125" s="66">
        <v>115</v>
      </c>
      <c r="B125" s="39" t="s">
        <v>276</v>
      </c>
      <c r="C125" s="127" t="s">
        <v>299</v>
      </c>
      <c r="D125" s="242"/>
      <c r="E125" s="387">
        <f>'68.12 SF.NICOLAE'!E125+'CENTR. DE RECUP.MED.'!E125</f>
        <v>0</v>
      </c>
      <c r="F125" s="387">
        <f>'68.12 SF.NICOLAE'!F125+'CENTR. DE RECUP.MED.'!F125</f>
        <v>0</v>
      </c>
      <c r="G125" s="387">
        <f>'68.12 SF.NICOLAE'!G125+'CENTR. DE RECUP.MED.'!G125</f>
        <v>0</v>
      </c>
      <c r="H125" s="387">
        <f>'68.12 SF.NICOLAE'!H125+'CENTR. DE RECUP.MED.'!H125</f>
        <v>0</v>
      </c>
      <c r="I125" s="777">
        <f>'68.12 SF.NICOLAE'!I125+'CENTR. DE RECUP.MED.'!I125</f>
        <v>0</v>
      </c>
      <c r="J125" s="998">
        <f>'68.12 SF.NICOLAE'!J125+'CENTR. DE RECUP.MED.'!J125</f>
        <v>0</v>
      </c>
      <c r="K125" s="761">
        <f>'68.12 SF.NICOLAE'!K125+'CENTR. DE RECUP.MED.'!K125</f>
        <v>0</v>
      </c>
      <c r="L125" s="999">
        <f>'68.12 SF.NICOLAE'!L125+'CENTR. DE RECUP.MED.'!L125</f>
        <v>0</v>
      </c>
    </row>
    <row r="126" spans="1:12" s="15" customFormat="1" ht="26.45" customHeight="1" x14ac:dyDescent="0.2">
      <c r="A126" s="66">
        <v>116</v>
      </c>
      <c r="B126" s="879" t="s">
        <v>359</v>
      </c>
      <c r="C126" s="480" t="s">
        <v>361</v>
      </c>
      <c r="D126" s="387">
        <f>'68.12 SF.NICOLAE'!D126+'CENTR. DE RECUP.MED.'!D126</f>
        <v>361.76</v>
      </c>
      <c r="E126" s="387">
        <f>'68.12 SF.NICOLAE'!E126+'CENTR. DE RECUP.MED.'!E126</f>
        <v>249</v>
      </c>
      <c r="F126" s="387">
        <f>'68.12 SF.NICOLAE'!F126+'CENTR. DE RECUP.MED.'!F126</f>
        <v>0</v>
      </c>
      <c r="G126" s="387">
        <f>'68.12 SF.NICOLAE'!G126+'CENTR. DE RECUP.MED.'!G126</f>
        <v>0</v>
      </c>
      <c r="H126" s="387">
        <f>'68.12 SF.NICOLAE'!H126+'CENTR. DE RECUP.MED.'!H126</f>
        <v>249</v>
      </c>
      <c r="I126" s="777">
        <f>'68.12 SF.NICOLAE'!I126+'CENTR. DE RECUP.MED.'!I126</f>
        <v>0</v>
      </c>
      <c r="J126" s="998">
        <f>'68.12 SF.NICOLAE'!J126+'CENTR. DE RECUP.MED.'!J126</f>
        <v>112.76</v>
      </c>
      <c r="K126" s="761">
        <f>'68.12 SF.NICOLAE'!K126+'CENTR. DE RECUP.MED.'!K126</f>
        <v>0</v>
      </c>
      <c r="L126" s="999">
        <f>'68.12 SF.NICOLAE'!L126+'CENTR. DE RECUP.MED.'!L126</f>
        <v>0</v>
      </c>
    </row>
    <row r="127" spans="1:12" s="15" customFormat="1" x14ac:dyDescent="0.2">
      <c r="A127" s="114">
        <v>117</v>
      </c>
      <c r="B127" s="878" t="s">
        <v>360</v>
      </c>
      <c r="C127" s="127" t="s">
        <v>364</v>
      </c>
      <c r="D127" s="386">
        <f>'68.12 SF.NICOLAE'!D127+'CENTR. DE RECUP.MED.'!D127</f>
        <v>304</v>
      </c>
      <c r="E127" s="386">
        <f>'68.12 SF.NICOLAE'!E127+'CENTR. DE RECUP.MED.'!E127</f>
        <v>209</v>
      </c>
      <c r="F127" s="386">
        <f>'68.12 SF.NICOLAE'!F127+'CENTR. DE RECUP.MED.'!F127</f>
        <v>0</v>
      </c>
      <c r="G127" s="386">
        <f>'68.12 SF.NICOLAE'!G127+'CENTR. DE RECUP.MED.'!G127</f>
        <v>0</v>
      </c>
      <c r="H127" s="386">
        <f>'68.12 SF.NICOLAE'!H127+'CENTR. DE RECUP.MED.'!H127</f>
        <v>209</v>
      </c>
      <c r="I127" s="884">
        <f>'68.12 SF.NICOLAE'!I127+'CENTR. DE RECUP.MED.'!I127</f>
        <v>0</v>
      </c>
      <c r="J127" s="364">
        <f>'68.12 SF.NICOLAE'!J127+'CENTR. DE RECUP.MED.'!J127</f>
        <v>0</v>
      </c>
      <c r="K127" s="235">
        <f>'68.12 SF.NICOLAE'!K127+'CENTR. DE RECUP.MED.'!K127</f>
        <v>0</v>
      </c>
      <c r="L127" s="366">
        <f>'68.12 SF.NICOLAE'!L127+'CENTR. DE RECUP.MED.'!L127</f>
        <v>0</v>
      </c>
    </row>
    <row r="128" spans="1:12" s="15" customFormat="1" hidden="1" x14ac:dyDescent="0.2">
      <c r="A128" s="66">
        <v>118</v>
      </c>
      <c r="B128" s="39" t="s">
        <v>362</v>
      </c>
      <c r="C128" s="127" t="s">
        <v>365</v>
      </c>
      <c r="D128" s="242"/>
      <c r="E128" s="386">
        <f>'68.12 SF.NICOLAE'!E128+'CENTR. DE RECUP.MED.'!E128</f>
        <v>0</v>
      </c>
      <c r="F128" s="386">
        <f>'68.12 SF.NICOLAE'!F128+'CENTR. DE RECUP.MED.'!F128</f>
        <v>0</v>
      </c>
      <c r="G128" s="386">
        <f>'68.12 SF.NICOLAE'!G128+'CENTR. DE RECUP.MED.'!G128</f>
        <v>0</v>
      </c>
      <c r="H128" s="386">
        <f>'68.12 SF.NICOLAE'!H128+'CENTR. DE RECUP.MED.'!H128</f>
        <v>0</v>
      </c>
      <c r="I128" s="884">
        <f>'68.12 SF.NICOLAE'!I128+'CENTR. DE RECUP.MED.'!I128</f>
        <v>0</v>
      </c>
      <c r="J128" s="364">
        <f>'68.12 SF.NICOLAE'!J128+'CENTR. DE RECUP.MED.'!J128</f>
        <v>0</v>
      </c>
      <c r="K128" s="235">
        <f>'68.12 SF.NICOLAE'!K128+'CENTR. DE RECUP.MED.'!K128</f>
        <v>0</v>
      </c>
      <c r="L128" s="366">
        <f>'68.12 SF.NICOLAE'!L128+'CENTR. DE RECUP.MED.'!L128</f>
        <v>0</v>
      </c>
    </row>
    <row r="129" spans="1:14" s="15" customFormat="1" x14ac:dyDescent="0.2">
      <c r="A129" s="114">
        <v>119</v>
      </c>
      <c r="B129" s="889" t="s">
        <v>363</v>
      </c>
      <c r="C129" s="890" t="s">
        <v>366</v>
      </c>
      <c r="D129" s="897">
        <f>'68.12 SF.NICOLAE'!D129+'CENTR. DE RECUP.MED.'!D129</f>
        <v>57.76</v>
      </c>
      <c r="E129" s="897">
        <f>'68.12 SF.NICOLAE'!E129+'CENTR. DE RECUP.MED.'!E129</f>
        <v>40</v>
      </c>
      <c r="F129" s="386">
        <f>'68.12 SF.NICOLAE'!F129+'CENTR. DE RECUP.MED.'!F129</f>
        <v>0</v>
      </c>
      <c r="G129" s="386">
        <f>'68.12 SF.NICOLAE'!G129+'CENTR. DE RECUP.MED.'!G129</f>
        <v>0</v>
      </c>
      <c r="H129" s="386">
        <f>'68.12 SF.NICOLAE'!H129+'CENTR. DE RECUP.MED.'!H129</f>
        <v>40</v>
      </c>
      <c r="I129" s="884">
        <f>'68.12 SF.NICOLAE'!I129+'CENTR. DE RECUP.MED.'!I129</f>
        <v>0</v>
      </c>
      <c r="J129" s="364">
        <f>'68.12 SF.NICOLAE'!J129+'CENTR. DE RECUP.MED.'!J129</f>
        <v>0</v>
      </c>
      <c r="K129" s="46"/>
      <c r="L129" s="366">
        <f>'68.12 SF.NICOLAE'!L129+'CENTR. DE RECUP.MED.'!L129</f>
        <v>0</v>
      </c>
    </row>
    <row r="130" spans="1:14" s="3" customFormat="1" hidden="1" x14ac:dyDescent="0.2">
      <c r="A130" s="82">
        <v>116</v>
      </c>
      <c r="B130" s="886" t="s">
        <v>117</v>
      </c>
      <c r="C130" s="78" t="s">
        <v>118</v>
      </c>
      <c r="D130" s="247"/>
      <c r="E130" s="896">
        <f>'68.12 SF.NICOLAE'!E130+'CENTR. DE RECUP.MED.'!E130</f>
        <v>0</v>
      </c>
      <c r="F130" s="354">
        <f>'68.12 SF.NICOLAE'!F130+'CENTR. DE RECUP.MED.'!F130</f>
        <v>0</v>
      </c>
      <c r="G130" s="354">
        <f>'68.12 SF.NICOLAE'!G130+'CENTR. DE RECUP.MED.'!G130</f>
        <v>0</v>
      </c>
      <c r="H130" s="351">
        <f>'68.12 SF.NICOLAE'!H130+'CENTR. DE RECUP.MED.'!H130</f>
        <v>0</v>
      </c>
      <c r="I130" s="355">
        <f>'68.12 SF.NICOLAE'!I130+'CENTR. DE RECUP.MED.'!I130</f>
        <v>0</v>
      </c>
      <c r="J130" s="98"/>
      <c r="K130" s="46"/>
      <c r="L130" s="99"/>
    </row>
    <row r="131" spans="1:14" s="3" customFormat="1" hidden="1" x14ac:dyDescent="0.2">
      <c r="A131" s="66">
        <v>117</v>
      </c>
      <c r="B131" s="30" t="s">
        <v>119</v>
      </c>
      <c r="C131" s="4">
        <v>71</v>
      </c>
      <c r="D131" s="241"/>
      <c r="E131" s="354">
        <f>'68.12 SF.NICOLAE'!E131+'CENTR. DE RECUP.MED.'!E131</f>
        <v>0</v>
      </c>
      <c r="F131" s="354">
        <f>'68.12 SF.NICOLAE'!F131+'CENTR. DE RECUP.MED.'!F131</f>
        <v>0</v>
      </c>
      <c r="G131" s="354">
        <f>'68.12 SF.NICOLAE'!G131+'CENTR. DE RECUP.MED.'!G131</f>
        <v>0</v>
      </c>
      <c r="H131" s="351">
        <f>'68.12 SF.NICOLAE'!H131+'CENTR. DE RECUP.MED.'!H131</f>
        <v>0</v>
      </c>
      <c r="I131" s="355">
        <f>'68.12 SF.NICOLAE'!I131+'CENTR. DE RECUP.MED.'!I131</f>
        <v>0</v>
      </c>
      <c r="J131" s="98"/>
      <c r="K131" s="46"/>
      <c r="L131" s="99"/>
    </row>
    <row r="132" spans="1:14" s="3" customFormat="1" hidden="1" x14ac:dyDescent="0.2">
      <c r="A132" s="66">
        <v>118</v>
      </c>
      <c r="B132" s="30" t="s">
        <v>120</v>
      </c>
      <c r="C132" s="4" t="s">
        <v>121</v>
      </c>
      <c r="D132" s="241"/>
      <c r="E132" s="354">
        <f>'68.12 SF.NICOLAE'!E132+'CENTR. DE RECUP.MED.'!E132</f>
        <v>0</v>
      </c>
      <c r="F132" s="354">
        <f>'68.12 SF.NICOLAE'!F132+'CENTR. DE RECUP.MED.'!F132</f>
        <v>0</v>
      </c>
      <c r="G132" s="354">
        <f>'68.12 SF.NICOLAE'!G132+'CENTR. DE RECUP.MED.'!G132</f>
        <v>0</v>
      </c>
      <c r="H132" s="351">
        <f>'68.12 SF.NICOLAE'!H132+'CENTR. DE RECUP.MED.'!H132</f>
        <v>0</v>
      </c>
      <c r="I132" s="355">
        <f>'68.12 SF.NICOLAE'!I132+'CENTR. DE RECUP.MED.'!I132</f>
        <v>0</v>
      </c>
      <c r="J132" s="98"/>
      <c r="K132" s="46"/>
      <c r="L132" s="99"/>
    </row>
    <row r="133" spans="1:14" s="3" customFormat="1" hidden="1" x14ac:dyDescent="0.2">
      <c r="A133" s="66">
        <v>119</v>
      </c>
      <c r="B133" s="32" t="s">
        <v>122</v>
      </c>
      <c r="C133" s="9" t="s">
        <v>123</v>
      </c>
      <c r="D133" s="252"/>
      <c r="E133" s="354">
        <f>'68.12 SF.NICOLAE'!E133+'CENTR. DE RECUP.MED.'!E133</f>
        <v>0</v>
      </c>
      <c r="F133" s="354">
        <f>'68.12 SF.NICOLAE'!F133+'CENTR. DE RECUP.MED.'!F133</f>
        <v>0</v>
      </c>
      <c r="G133" s="354">
        <f>'68.12 SF.NICOLAE'!G133+'CENTR. DE RECUP.MED.'!G133</f>
        <v>0</v>
      </c>
      <c r="H133" s="351">
        <f>'68.12 SF.NICOLAE'!H133+'CENTR. DE RECUP.MED.'!H133</f>
        <v>0</v>
      </c>
      <c r="I133" s="355">
        <f>'68.12 SF.NICOLAE'!I133+'CENTR. DE RECUP.MED.'!I133</f>
        <v>0</v>
      </c>
      <c r="J133" s="106"/>
      <c r="K133" s="46"/>
      <c r="L133" s="99"/>
    </row>
    <row r="134" spans="1:14" s="3" customFormat="1" hidden="1" x14ac:dyDescent="0.2">
      <c r="A134" s="66">
        <v>120</v>
      </c>
      <c r="B134" s="34" t="s">
        <v>124</v>
      </c>
      <c r="C134" s="9" t="s">
        <v>125</v>
      </c>
      <c r="D134" s="252"/>
      <c r="E134" s="354">
        <f>'68.12 SF.NICOLAE'!E134+'CENTR. DE RECUP.MED.'!E134</f>
        <v>0</v>
      </c>
      <c r="F134" s="354">
        <f>'68.12 SF.NICOLAE'!F134+'CENTR. DE RECUP.MED.'!F134</f>
        <v>0</v>
      </c>
      <c r="G134" s="354">
        <f>'68.12 SF.NICOLAE'!G134+'CENTR. DE RECUP.MED.'!G134</f>
        <v>0</v>
      </c>
      <c r="H134" s="351">
        <f>'68.12 SF.NICOLAE'!H134+'CENTR. DE RECUP.MED.'!H134</f>
        <v>0</v>
      </c>
      <c r="I134" s="355">
        <f>'68.12 SF.NICOLAE'!I134+'CENTR. DE RECUP.MED.'!I134</f>
        <v>0</v>
      </c>
      <c r="J134" s="106"/>
      <c r="K134" s="46"/>
      <c r="L134" s="99"/>
    </row>
    <row r="135" spans="1:14" s="3" customFormat="1" hidden="1" x14ac:dyDescent="0.2">
      <c r="A135" s="66">
        <v>121</v>
      </c>
      <c r="B135" s="34" t="s">
        <v>223</v>
      </c>
      <c r="C135" s="301" t="s">
        <v>125</v>
      </c>
      <c r="D135" s="252"/>
      <c r="E135" s="354">
        <f>'68.12 SF.NICOLAE'!E135+'CENTR. DE RECUP.MED.'!E135</f>
        <v>0</v>
      </c>
      <c r="F135" s="354">
        <f>'68.12 SF.NICOLAE'!F135+'CENTR. DE RECUP.MED.'!F135</f>
        <v>0</v>
      </c>
      <c r="G135" s="354">
        <f>'68.12 SF.NICOLAE'!G135+'CENTR. DE RECUP.MED.'!G135</f>
        <v>0</v>
      </c>
      <c r="H135" s="351">
        <f>'68.12 SF.NICOLAE'!H135+'CENTR. DE RECUP.MED.'!H135</f>
        <v>0</v>
      </c>
      <c r="I135" s="355">
        <f>'68.12 SF.NICOLAE'!I135+'CENTR. DE RECUP.MED.'!I135</f>
        <v>0</v>
      </c>
      <c r="J135" s="106"/>
      <c r="K135" s="46"/>
      <c r="L135" s="99"/>
    </row>
    <row r="136" spans="1:14" s="3" customFormat="1" hidden="1" x14ac:dyDescent="0.2">
      <c r="A136" s="66">
        <v>122</v>
      </c>
      <c r="B136" s="31" t="s">
        <v>126</v>
      </c>
      <c r="C136" s="9" t="s">
        <v>127</v>
      </c>
      <c r="D136" s="252"/>
      <c r="E136" s="354">
        <f>'68.12 SF.NICOLAE'!E136+'CENTR. DE RECUP.MED.'!E136</f>
        <v>0</v>
      </c>
      <c r="F136" s="354">
        <f>'68.12 SF.NICOLAE'!F136+'CENTR. DE RECUP.MED.'!F136</f>
        <v>0</v>
      </c>
      <c r="G136" s="354">
        <f>'68.12 SF.NICOLAE'!G136+'CENTR. DE RECUP.MED.'!G136</f>
        <v>0</v>
      </c>
      <c r="H136" s="351">
        <f>'68.12 SF.NICOLAE'!H136+'CENTR. DE RECUP.MED.'!H136</f>
        <v>0</v>
      </c>
      <c r="I136" s="355">
        <f>'68.12 SF.NICOLAE'!I136+'CENTR. DE RECUP.MED.'!I136</f>
        <v>0</v>
      </c>
      <c r="J136" s="106"/>
      <c r="K136" s="46"/>
      <c r="L136" s="99"/>
    </row>
    <row r="137" spans="1:14" s="3" customFormat="1" ht="13.5" hidden="1" thickBot="1" x14ac:dyDescent="0.25">
      <c r="A137" s="66">
        <v>123</v>
      </c>
      <c r="B137" s="80" t="s">
        <v>128</v>
      </c>
      <c r="C137" s="81" t="s">
        <v>129</v>
      </c>
      <c r="D137" s="81"/>
      <c r="E137" s="354">
        <f>'68.12 SF.NICOLAE'!E137+'CENTR. DE RECUP.MED.'!E137</f>
        <v>0</v>
      </c>
      <c r="F137" s="354">
        <f>'68.12 SF.NICOLAE'!F137+'CENTR. DE RECUP.MED.'!F137</f>
        <v>0</v>
      </c>
      <c r="G137" s="354">
        <f>'68.12 SF.NICOLAE'!G137+'CENTR. DE RECUP.MED.'!G137</f>
        <v>0</v>
      </c>
      <c r="H137" s="351">
        <f>'68.12 SF.NICOLAE'!H137+'CENTR. DE RECUP.MED.'!H137</f>
        <v>0</v>
      </c>
      <c r="I137" s="355">
        <f>'68.12 SF.NICOLAE'!I137+'CENTR. DE RECUP.MED.'!I137</f>
        <v>0</v>
      </c>
      <c r="J137" s="107"/>
      <c r="K137" s="91"/>
      <c r="L137" s="108"/>
    </row>
    <row r="138" spans="1:14" x14ac:dyDescent="0.2">
      <c r="E138" s="10"/>
      <c r="F138" s="10"/>
      <c r="G138" s="10"/>
      <c r="H138" s="10"/>
      <c r="I138" s="10"/>
      <c r="J138" s="10"/>
      <c r="K138" s="10"/>
      <c r="L138" s="10"/>
    </row>
    <row r="139" spans="1:14" s="3" customFormat="1" x14ac:dyDescent="0.2">
      <c r="B139" s="11" t="s">
        <v>146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1:14" s="3" customFormat="1" ht="12.75" customHeight="1" x14ac:dyDescent="0.2">
      <c r="B140" s="11" t="s">
        <v>130</v>
      </c>
      <c r="C140" s="88" t="s">
        <v>161</v>
      </c>
      <c r="D140" s="88"/>
      <c r="F140" s="12" t="s">
        <v>131</v>
      </c>
      <c r="H140" s="228"/>
      <c r="I140" s="228"/>
      <c r="J140" s="12" t="s">
        <v>290</v>
      </c>
      <c r="N140" s="18"/>
    </row>
    <row r="141" spans="1:14" s="3" customFormat="1" ht="12.75" customHeight="1" x14ac:dyDescent="0.2">
      <c r="B141" s="16" t="s">
        <v>132</v>
      </c>
      <c r="C141" s="228" t="s">
        <v>145</v>
      </c>
      <c r="D141" s="228"/>
      <c r="E141" s="228"/>
      <c r="F141" s="12" t="s">
        <v>293</v>
      </c>
      <c r="H141" s="89"/>
      <c r="I141" s="89"/>
      <c r="J141" s="1008" t="s">
        <v>292</v>
      </c>
      <c r="K141" s="1008"/>
      <c r="L141" s="1008"/>
      <c r="M141" s="1008"/>
      <c r="N141" s="18"/>
    </row>
    <row r="142" spans="1:14" ht="12.75" customHeight="1" x14ac:dyDescent="0.2">
      <c r="I142" s="648"/>
      <c r="J142" s="12" t="s">
        <v>291</v>
      </c>
      <c r="K142" s="3"/>
      <c r="L142" s="3"/>
      <c r="M142" s="3"/>
    </row>
    <row r="143" spans="1:14" ht="12.75" customHeight="1" x14ac:dyDescent="0.2">
      <c r="H143" s="12"/>
      <c r="I143" s="3"/>
      <c r="J143" s="3"/>
      <c r="K143" s="3"/>
    </row>
    <row r="144" spans="1:14" ht="12.75" customHeight="1" x14ac:dyDescent="0.2">
      <c r="H144" s="1008"/>
      <c r="I144" s="1008"/>
      <c r="J144" s="1008"/>
      <c r="K144" s="1008"/>
    </row>
    <row r="145" spans="8:11" ht="12.75" customHeight="1" x14ac:dyDescent="0.2">
      <c r="H145" s="3"/>
      <c r="I145" s="3"/>
      <c r="J145" s="3"/>
      <c r="K145" s="3"/>
    </row>
    <row r="146" spans="8:11" ht="12.75" customHeight="1" x14ac:dyDescent="0.2"/>
    <row r="147" spans="8:11" ht="12.75" customHeight="1" x14ac:dyDescent="0.2"/>
    <row r="148" spans="8:11" ht="12.75" customHeight="1" x14ac:dyDescent="0.2"/>
    <row r="149" spans="8:11" ht="12.75" customHeight="1" x14ac:dyDescent="0.2"/>
    <row r="150" spans="8:11" ht="12.75" customHeight="1" x14ac:dyDescent="0.2"/>
    <row r="151" spans="8:11" ht="12.75" customHeight="1" x14ac:dyDescent="0.2"/>
    <row r="152" spans="8:11" ht="12.75" customHeight="1" x14ac:dyDescent="0.2"/>
    <row r="153" spans="8:11" ht="12.75" customHeight="1" x14ac:dyDescent="0.2"/>
    <row r="154" spans="8:11" ht="12.75" customHeight="1" x14ac:dyDescent="0.2"/>
    <row r="155" spans="8:11" ht="12.75" customHeight="1" x14ac:dyDescent="0.2"/>
    <row r="156" spans="8:11" ht="12.75" customHeight="1" x14ac:dyDescent="0.2"/>
    <row r="157" spans="8:11" ht="12.75" customHeight="1" x14ac:dyDescent="0.2"/>
    <row r="158" spans="8:11" ht="12.75" customHeight="1" x14ac:dyDescent="0.2"/>
    <row r="159" spans="8:11" ht="12.75" customHeight="1" x14ac:dyDescent="0.2"/>
    <row r="160" spans="8:11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</sheetData>
  <mergeCells count="13">
    <mergeCell ref="H144:K144"/>
    <mergeCell ref="J141:M141"/>
    <mergeCell ref="A9:A10"/>
    <mergeCell ref="B9:B10"/>
    <mergeCell ref="C9:C10"/>
    <mergeCell ref="D9:D10"/>
    <mergeCell ref="E9:E10"/>
    <mergeCell ref="B7:J7"/>
    <mergeCell ref="A4:L4"/>
    <mergeCell ref="A5:L5"/>
    <mergeCell ref="A6:K6"/>
    <mergeCell ref="F9:I9"/>
    <mergeCell ref="J9:L9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8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7"/>
  <sheetViews>
    <sheetView workbookViewId="0">
      <selection activeCell="F140" sqref="F140:H141"/>
    </sheetView>
  </sheetViews>
  <sheetFormatPr defaultRowHeight="12.75" x14ac:dyDescent="0.2"/>
  <cols>
    <col min="1" max="1" width="4.5703125" style="45" customWidth="1"/>
    <col min="2" max="2" width="54.42578125" style="54" customWidth="1"/>
    <col min="3" max="3" width="8.85546875" style="45" customWidth="1"/>
    <col min="4" max="4" width="8.7109375" style="45" customWidth="1"/>
    <col min="5" max="5" width="11.5703125" style="45" customWidth="1"/>
    <col min="6" max="6" width="8" style="45" customWidth="1"/>
    <col min="7" max="7" width="7.28515625" style="45" customWidth="1"/>
    <col min="8" max="8" width="7.5703125" style="45" customWidth="1"/>
    <col min="9" max="9" width="7.85546875" style="45" customWidth="1"/>
    <col min="10" max="11" width="7.140625" style="45" customWidth="1"/>
    <col min="12" max="12" width="7" style="45" bestFit="1" customWidth="1"/>
    <col min="13" max="16384" width="9.140625" style="45"/>
  </cols>
  <sheetData>
    <row r="1" spans="1:13" ht="12.75" customHeight="1" x14ac:dyDescent="0.2">
      <c r="B1" s="48" t="s">
        <v>336</v>
      </c>
      <c r="C1" s="48"/>
      <c r="D1" s="48"/>
      <c r="E1" s="48"/>
      <c r="F1" s="48"/>
      <c r="G1" s="48"/>
      <c r="H1" s="48"/>
      <c r="I1" s="3"/>
      <c r="J1" s="3"/>
      <c r="K1" s="3"/>
      <c r="L1" s="3"/>
    </row>
    <row r="2" spans="1:13" ht="12.75" customHeight="1" x14ac:dyDescent="0.2">
      <c r="B2" s="49" t="s">
        <v>339</v>
      </c>
      <c r="C2" s="48"/>
      <c r="D2" s="48"/>
      <c r="E2" s="48"/>
      <c r="F2" s="48"/>
      <c r="G2" s="48"/>
      <c r="H2" s="48"/>
      <c r="I2" s="3"/>
      <c r="J2" s="3"/>
      <c r="K2" s="3"/>
      <c r="L2" s="3"/>
    </row>
    <row r="3" spans="1:13" ht="12.75" customHeight="1" x14ac:dyDescent="0.2">
      <c r="B3" s="48" t="s">
        <v>138</v>
      </c>
      <c r="C3" s="48"/>
      <c r="D3" s="48"/>
      <c r="E3" s="48"/>
      <c r="F3" s="48"/>
      <c r="G3" s="48"/>
      <c r="H3" s="48"/>
      <c r="I3" s="3"/>
      <c r="J3" s="3"/>
      <c r="K3" s="3"/>
      <c r="L3" s="3"/>
    </row>
    <row r="4" spans="1:13" ht="12.75" customHeight="1" x14ac:dyDescent="0.2">
      <c r="B4" s="48"/>
      <c r="C4" s="48"/>
      <c r="D4" s="48"/>
      <c r="E4" s="48"/>
      <c r="F4" s="48"/>
      <c r="G4" s="48"/>
      <c r="H4" s="48"/>
      <c r="I4" s="3"/>
      <c r="J4" s="3"/>
      <c r="K4" s="3"/>
      <c r="L4" s="3"/>
    </row>
    <row r="5" spans="1:13" s="1" customFormat="1" ht="12.75" customHeight="1" x14ac:dyDescent="0.2">
      <c r="B5" s="1009" t="s">
        <v>294</v>
      </c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3"/>
    </row>
    <row r="6" spans="1:13" x14ac:dyDescent="0.2">
      <c r="B6" s="1011" t="s">
        <v>234</v>
      </c>
      <c r="C6" s="1010"/>
      <c r="D6" s="1010"/>
      <c r="E6" s="1010"/>
      <c r="F6" s="1010"/>
      <c r="G6" s="1010"/>
      <c r="H6" s="1010"/>
      <c r="I6" s="1010"/>
      <c r="J6" s="1010"/>
      <c r="K6" s="1010"/>
      <c r="L6" s="1010"/>
    </row>
    <row r="7" spans="1:13" x14ac:dyDescent="0.2">
      <c r="B7" s="1033" t="s">
        <v>231</v>
      </c>
      <c r="C7" s="1034"/>
      <c r="D7" s="1034"/>
      <c r="E7" s="1034"/>
      <c r="F7" s="1034"/>
      <c r="G7" s="1034"/>
      <c r="H7" s="1034"/>
      <c r="I7" s="1034"/>
      <c r="J7" s="1034"/>
      <c r="K7" s="1034"/>
      <c r="L7" s="1034"/>
    </row>
    <row r="8" spans="1:13" ht="12.75" customHeight="1" thickBot="1" x14ac:dyDescent="0.25">
      <c r="A8" s="1012"/>
      <c r="B8" s="1012"/>
      <c r="C8" s="52"/>
      <c r="D8" s="52"/>
      <c r="E8" s="52"/>
      <c r="F8" s="52"/>
      <c r="G8" s="52"/>
      <c r="H8" s="52"/>
      <c r="J8" s="53"/>
      <c r="K8" s="53" t="s">
        <v>0</v>
      </c>
    </row>
    <row r="9" spans="1:13" s="3" customFormat="1" ht="12.75" customHeight="1" x14ac:dyDescent="0.2">
      <c r="A9" s="1013" t="s">
        <v>153</v>
      </c>
      <c r="B9" s="1015" t="s">
        <v>152</v>
      </c>
      <c r="C9" s="1019" t="s">
        <v>1</v>
      </c>
      <c r="D9" s="1017" t="s">
        <v>328</v>
      </c>
      <c r="E9" s="1003" t="s">
        <v>333</v>
      </c>
      <c r="F9" s="1021" t="s">
        <v>329</v>
      </c>
      <c r="G9" s="1022"/>
      <c r="H9" s="1022"/>
      <c r="I9" s="1022"/>
      <c r="J9" s="1005" t="s">
        <v>151</v>
      </c>
      <c r="K9" s="1006"/>
      <c r="L9" s="1007"/>
    </row>
    <row r="10" spans="1:13" s="3" customFormat="1" ht="54.6" customHeight="1" thickBot="1" x14ac:dyDescent="0.25">
      <c r="A10" s="1014"/>
      <c r="B10" s="1016"/>
      <c r="C10" s="1020"/>
      <c r="D10" s="1018"/>
      <c r="E10" s="1004"/>
      <c r="F10" s="84" t="s">
        <v>147</v>
      </c>
      <c r="G10" s="84" t="s">
        <v>148</v>
      </c>
      <c r="H10" s="84" t="s">
        <v>149</v>
      </c>
      <c r="I10" s="109" t="s">
        <v>150</v>
      </c>
      <c r="J10" s="210">
        <v>2024</v>
      </c>
      <c r="K10" s="211">
        <v>2025</v>
      </c>
      <c r="L10" s="211">
        <v>2026</v>
      </c>
    </row>
    <row r="11" spans="1:13" s="3" customFormat="1" ht="27" customHeight="1" x14ac:dyDescent="0.2">
      <c r="A11" s="111" t="s">
        <v>134</v>
      </c>
      <c r="B11" s="112" t="s">
        <v>2</v>
      </c>
      <c r="C11" s="113"/>
      <c r="D11" s="882">
        <f t="shared" ref="D11:I11" si="0">D12+D116</f>
        <v>361.76</v>
      </c>
      <c r="E11" s="882">
        <f t="shared" si="0"/>
        <v>797</v>
      </c>
      <c r="F11" s="882">
        <f t="shared" si="0"/>
        <v>151</v>
      </c>
      <c r="G11" s="882">
        <f t="shared" si="0"/>
        <v>145</v>
      </c>
      <c r="H11" s="882">
        <f t="shared" si="0"/>
        <v>378</v>
      </c>
      <c r="I11" s="882">
        <f t="shared" si="0"/>
        <v>123</v>
      </c>
      <c r="J11" s="756">
        <v>671.76</v>
      </c>
      <c r="K11" s="979">
        <v>557</v>
      </c>
      <c r="L11" s="980">
        <v>556</v>
      </c>
    </row>
    <row r="12" spans="1:13" s="3" customFormat="1" ht="22.5" customHeight="1" x14ac:dyDescent="0.2">
      <c r="A12" s="110">
        <v>2</v>
      </c>
      <c r="B12" s="59" t="s">
        <v>3</v>
      </c>
      <c r="C12" s="60"/>
      <c r="D12" s="651">
        <f t="shared" ref="D12:I12" si="1">D13</f>
        <v>0</v>
      </c>
      <c r="E12" s="651">
        <f t="shared" si="1"/>
        <v>548</v>
      </c>
      <c r="F12" s="651">
        <f t="shared" si="1"/>
        <v>151</v>
      </c>
      <c r="G12" s="651">
        <f t="shared" si="1"/>
        <v>145</v>
      </c>
      <c r="H12" s="651">
        <f t="shared" si="1"/>
        <v>129</v>
      </c>
      <c r="I12" s="652">
        <f t="shared" si="1"/>
        <v>123</v>
      </c>
      <c r="J12" s="758">
        <v>559</v>
      </c>
      <c r="K12" s="981">
        <v>557</v>
      </c>
      <c r="L12" s="982">
        <v>556</v>
      </c>
    </row>
    <row r="13" spans="1:13" s="3" customFormat="1" x14ac:dyDescent="0.2">
      <c r="A13" s="66">
        <v>3</v>
      </c>
      <c r="B13" s="28" t="s">
        <v>4</v>
      </c>
      <c r="C13" s="4" t="s">
        <v>5</v>
      </c>
      <c r="D13" s="314">
        <f>D14+D33</f>
        <v>0</v>
      </c>
      <c r="E13" s="138">
        <f>E14+E33+E91+E110</f>
        <v>548</v>
      </c>
      <c r="F13" s="138">
        <f>F14+F33+F91+F110</f>
        <v>151</v>
      </c>
      <c r="G13" s="138">
        <f>G14+G33+G91+G110</f>
        <v>145</v>
      </c>
      <c r="H13" s="138">
        <f>H14+H33+H91+H110</f>
        <v>129</v>
      </c>
      <c r="I13" s="138">
        <f>I14+I33+I91+I110</f>
        <v>123</v>
      </c>
      <c r="J13" s="754">
        <v>559</v>
      </c>
      <c r="K13" s="983">
        <v>557</v>
      </c>
      <c r="L13" s="984">
        <v>556</v>
      </c>
    </row>
    <row r="14" spans="1:13" s="3" customFormat="1" x14ac:dyDescent="0.2">
      <c r="A14" s="66">
        <v>4</v>
      </c>
      <c r="B14" s="29" t="s">
        <v>6</v>
      </c>
      <c r="C14" s="13" t="s">
        <v>7</v>
      </c>
      <c r="D14" s="314">
        <f>D15+D25+D22</f>
        <v>0</v>
      </c>
      <c r="E14" s="138">
        <f>E15+E22+E25</f>
        <v>461</v>
      </c>
      <c r="F14" s="138">
        <f>F15+F22+F25</f>
        <v>116</v>
      </c>
      <c r="G14" s="138">
        <f>G15+G22+G25</f>
        <v>120</v>
      </c>
      <c r="H14" s="138">
        <f>H15+H22+H25</f>
        <v>113</v>
      </c>
      <c r="I14" s="138">
        <f>I15+I22+I25</f>
        <v>112</v>
      </c>
      <c r="J14" s="754">
        <v>470</v>
      </c>
      <c r="K14" s="152">
        <v>468</v>
      </c>
      <c r="L14" s="985">
        <v>467</v>
      </c>
    </row>
    <row r="15" spans="1:13" s="3" customFormat="1" x14ac:dyDescent="0.2">
      <c r="A15" s="66">
        <v>5</v>
      </c>
      <c r="B15" s="30" t="s">
        <v>8</v>
      </c>
      <c r="C15" s="13" t="s">
        <v>9</v>
      </c>
      <c r="D15" s="314">
        <f>D16+D17+D21</f>
        <v>0</v>
      </c>
      <c r="E15" s="138">
        <f>E16+E17+E18+E19+E20+E21</f>
        <v>445</v>
      </c>
      <c r="F15" s="138">
        <f>F16+F17+F18+F19+F20+F21</f>
        <v>113</v>
      </c>
      <c r="G15" s="138">
        <f>G16+G17+G18+G19+G20+G21</f>
        <v>111</v>
      </c>
      <c r="H15" s="138">
        <f>H16+H17+H18+H19+H20+H21</f>
        <v>111</v>
      </c>
      <c r="I15" s="138">
        <f>I16+I17+I18+I19+I20+I21</f>
        <v>110</v>
      </c>
      <c r="J15" s="144"/>
      <c r="K15" s="138"/>
      <c r="L15" s="174"/>
    </row>
    <row r="16" spans="1:13" s="3" customFormat="1" x14ac:dyDescent="0.2">
      <c r="A16" s="66">
        <v>6</v>
      </c>
      <c r="B16" s="31" t="s">
        <v>10</v>
      </c>
      <c r="C16" s="6" t="s">
        <v>11</v>
      </c>
      <c r="D16" s="312">
        <v>0</v>
      </c>
      <c r="E16" s="139">
        <f t="shared" ref="E16:E21" si="2">F16+G16+H16+I16</f>
        <v>281</v>
      </c>
      <c r="F16" s="139">
        <v>71</v>
      </c>
      <c r="G16" s="139">
        <v>70</v>
      </c>
      <c r="H16" s="139">
        <v>70</v>
      </c>
      <c r="I16" s="139">
        <v>70</v>
      </c>
      <c r="J16" s="146"/>
      <c r="K16" s="139"/>
      <c r="L16" s="175"/>
    </row>
    <row r="17" spans="1:15" s="3" customFormat="1" x14ac:dyDescent="0.2">
      <c r="A17" s="66">
        <v>7</v>
      </c>
      <c r="B17" s="31" t="s">
        <v>12</v>
      </c>
      <c r="C17" s="6" t="s">
        <v>13</v>
      </c>
      <c r="D17" s="312">
        <v>0</v>
      </c>
      <c r="E17" s="139">
        <f t="shared" si="2"/>
        <v>141</v>
      </c>
      <c r="F17" s="139">
        <v>36</v>
      </c>
      <c r="G17" s="139">
        <v>35</v>
      </c>
      <c r="H17" s="139">
        <v>35</v>
      </c>
      <c r="I17" s="139">
        <v>35</v>
      </c>
      <c r="J17" s="146"/>
      <c r="K17" s="139"/>
      <c r="L17" s="175"/>
      <c r="O17" s="83"/>
    </row>
    <row r="18" spans="1:15" s="3" customFormat="1" x14ac:dyDescent="0.2">
      <c r="A18" s="66">
        <v>8</v>
      </c>
      <c r="B18" s="31" t="s">
        <v>194</v>
      </c>
      <c r="C18" s="127" t="s">
        <v>193</v>
      </c>
      <c r="D18" s="315">
        <v>0</v>
      </c>
      <c r="E18" s="139">
        <f t="shared" si="2"/>
        <v>4</v>
      </c>
      <c r="F18" s="139">
        <v>1</v>
      </c>
      <c r="G18" s="139">
        <v>1</v>
      </c>
      <c r="H18" s="139">
        <v>1</v>
      </c>
      <c r="I18" s="139">
        <v>1</v>
      </c>
      <c r="J18" s="146"/>
      <c r="K18" s="139"/>
      <c r="L18" s="175"/>
      <c r="O18" s="83"/>
    </row>
    <row r="19" spans="1:15" s="3" customFormat="1" hidden="1" x14ac:dyDescent="0.2">
      <c r="A19" s="66">
        <v>9</v>
      </c>
      <c r="B19" s="3" t="s">
        <v>195</v>
      </c>
      <c r="C19" s="128" t="s">
        <v>196</v>
      </c>
      <c r="D19" s="316"/>
      <c r="E19" s="139">
        <f t="shared" si="2"/>
        <v>0</v>
      </c>
      <c r="F19" s="139"/>
      <c r="G19" s="139"/>
      <c r="H19" s="139"/>
      <c r="I19" s="139"/>
      <c r="J19" s="146"/>
      <c r="K19" s="139"/>
      <c r="L19" s="175"/>
      <c r="O19" s="83"/>
    </row>
    <row r="20" spans="1:15" s="3" customFormat="1" hidden="1" x14ac:dyDescent="0.2">
      <c r="A20" s="66">
        <v>10</v>
      </c>
      <c r="B20" s="31" t="s">
        <v>192</v>
      </c>
      <c r="C20" s="127" t="s">
        <v>191</v>
      </c>
      <c r="D20" s="315">
        <v>0</v>
      </c>
      <c r="E20" s="139">
        <f t="shared" si="2"/>
        <v>0</v>
      </c>
      <c r="F20" s="139"/>
      <c r="G20" s="139"/>
      <c r="H20" s="139"/>
      <c r="I20" s="139"/>
      <c r="J20" s="146"/>
      <c r="K20" s="139"/>
      <c r="L20" s="175"/>
      <c r="O20" s="83"/>
    </row>
    <row r="21" spans="1:15" s="3" customFormat="1" x14ac:dyDescent="0.2">
      <c r="A21" s="66">
        <v>11</v>
      </c>
      <c r="B21" s="31" t="s">
        <v>162</v>
      </c>
      <c r="C21" s="6" t="s">
        <v>163</v>
      </c>
      <c r="D21" s="312">
        <v>0</v>
      </c>
      <c r="E21" s="139">
        <f t="shared" si="2"/>
        <v>19</v>
      </c>
      <c r="F21" s="139">
        <v>5</v>
      </c>
      <c r="G21" s="139">
        <v>5</v>
      </c>
      <c r="H21" s="139">
        <v>5</v>
      </c>
      <c r="I21" s="139">
        <v>4</v>
      </c>
      <c r="J21" s="146"/>
      <c r="K21" s="139"/>
      <c r="L21" s="175"/>
      <c r="O21" s="83"/>
    </row>
    <row r="22" spans="1:15" s="3" customFormat="1" x14ac:dyDescent="0.2">
      <c r="A22" s="66">
        <v>12</v>
      </c>
      <c r="B22" s="31" t="s">
        <v>204</v>
      </c>
      <c r="C22" s="206" t="s">
        <v>205</v>
      </c>
      <c r="D22" s="314">
        <f t="shared" ref="D22:I22" si="3">D23</f>
        <v>0</v>
      </c>
      <c r="E22" s="138">
        <f t="shared" si="3"/>
        <v>6</v>
      </c>
      <c r="F22" s="138">
        <f t="shared" si="3"/>
        <v>0</v>
      </c>
      <c r="G22" s="138">
        <f t="shared" si="3"/>
        <v>6</v>
      </c>
      <c r="H22" s="138">
        <f t="shared" si="3"/>
        <v>0</v>
      </c>
      <c r="I22" s="138">
        <f t="shared" si="3"/>
        <v>0</v>
      </c>
      <c r="J22" s="146"/>
      <c r="K22" s="139"/>
      <c r="L22" s="175"/>
      <c r="O22" s="83"/>
    </row>
    <row r="23" spans="1:15" s="3" customFormat="1" x14ac:dyDescent="0.2">
      <c r="A23" s="66">
        <v>13</v>
      </c>
      <c r="B23" s="31" t="s">
        <v>206</v>
      </c>
      <c r="C23" s="129" t="s">
        <v>207</v>
      </c>
      <c r="D23" s="312">
        <v>0</v>
      </c>
      <c r="E23" s="139">
        <f>F23+G23+H23+I23</f>
        <v>6</v>
      </c>
      <c r="F23" s="139">
        <v>0</v>
      </c>
      <c r="G23" s="139">
        <v>6</v>
      </c>
      <c r="H23" s="139">
        <v>0</v>
      </c>
      <c r="I23" s="139">
        <v>0</v>
      </c>
      <c r="J23" s="146"/>
      <c r="K23" s="139"/>
      <c r="L23" s="175"/>
      <c r="O23" s="83"/>
    </row>
    <row r="24" spans="1:15" s="3" customFormat="1" hidden="1" x14ac:dyDescent="0.2">
      <c r="A24" s="66">
        <v>14</v>
      </c>
      <c r="B24" s="31" t="s">
        <v>262</v>
      </c>
      <c r="C24" s="465" t="s">
        <v>217</v>
      </c>
      <c r="D24" s="312">
        <v>0</v>
      </c>
      <c r="E24" s="139"/>
      <c r="F24" s="139"/>
      <c r="G24" s="139"/>
      <c r="H24" s="139"/>
      <c r="I24" s="139"/>
      <c r="J24" s="146"/>
      <c r="K24" s="139"/>
      <c r="L24" s="175"/>
      <c r="O24" s="83"/>
    </row>
    <row r="25" spans="1:15" s="3" customFormat="1" x14ac:dyDescent="0.2">
      <c r="A25" s="66">
        <v>15</v>
      </c>
      <c r="B25" s="30" t="s">
        <v>14</v>
      </c>
      <c r="C25" s="8" t="s">
        <v>15</v>
      </c>
      <c r="D25" s="314">
        <f>D31</f>
        <v>0</v>
      </c>
      <c r="E25" s="138">
        <f>E26+E27+E28+E29+E30+E31+E32</f>
        <v>10</v>
      </c>
      <c r="F25" s="138">
        <f>F26+F27+F28+F29+F30+F31+F32</f>
        <v>3</v>
      </c>
      <c r="G25" s="138">
        <f>G26+G27+G28+G29+G30+G31+G32</f>
        <v>3</v>
      </c>
      <c r="H25" s="138">
        <f>H26+H27+H28+H29+H30+H31+H32</f>
        <v>2</v>
      </c>
      <c r="I25" s="138">
        <f>I26+I27+I28+I29+I30+I31+I32</f>
        <v>2</v>
      </c>
      <c r="J25" s="144"/>
      <c r="K25" s="138"/>
      <c r="L25" s="174"/>
    </row>
    <row r="26" spans="1:15" s="3" customFormat="1" hidden="1" x14ac:dyDescent="0.2">
      <c r="A26" s="66">
        <v>16</v>
      </c>
      <c r="B26" s="32" t="s">
        <v>16</v>
      </c>
      <c r="C26" s="6" t="s">
        <v>17</v>
      </c>
      <c r="D26" s="312"/>
      <c r="E26" s="139">
        <f t="shared" ref="E26:E31" si="4">F26+G26+H26+I26</f>
        <v>0</v>
      </c>
      <c r="F26" s="139">
        <v>0</v>
      </c>
      <c r="G26" s="139">
        <v>0</v>
      </c>
      <c r="H26" s="139">
        <v>0</v>
      </c>
      <c r="I26" s="139">
        <v>0</v>
      </c>
      <c r="J26" s="146"/>
      <c r="K26" s="139"/>
      <c r="L26" s="175"/>
    </row>
    <row r="27" spans="1:15" s="3" customFormat="1" hidden="1" x14ac:dyDescent="0.2">
      <c r="A27" s="66">
        <v>17</v>
      </c>
      <c r="B27" s="32" t="s">
        <v>18</v>
      </c>
      <c r="C27" s="6" t="s">
        <v>19</v>
      </c>
      <c r="D27" s="312"/>
      <c r="E27" s="139">
        <f t="shared" si="4"/>
        <v>0</v>
      </c>
      <c r="F27" s="139">
        <v>0</v>
      </c>
      <c r="G27" s="139">
        <v>0</v>
      </c>
      <c r="H27" s="139">
        <v>0</v>
      </c>
      <c r="I27" s="139">
        <v>0</v>
      </c>
      <c r="J27" s="146"/>
      <c r="K27" s="139"/>
      <c r="L27" s="175"/>
    </row>
    <row r="28" spans="1:15" s="3" customFormat="1" hidden="1" x14ac:dyDescent="0.2">
      <c r="A28" s="66">
        <v>18</v>
      </c>
      <c r="B28" s="32" t="s">
        <v>20</v>
      </c>
      <c r="C28" s="6" t="s">
        <v>21</v>
      </c>
      <c r="D28" s="312"/>
      <c r="E28" s="139">
        <f t="shared" si="4"/>
        <v>0</v>
      </c>
      <c r="F28" s="139">
        <v>0</v>
      </c>
      <c r="G28" s="139">
        <v>0</v>
      </c>
      <c r="H28" s="139">
        <v>0</v>
      </c>
      <c r="I28" s="139"/>
      <c r="J28" s="146"/>
      <c r="K28" s="139"/>
      <c r="L28" s="175"/>
    </row>
    <row r="29" spans="1:15" s="3" customFormat="1" ht="25.5" hidden="1" x14ac:dyDescent="0.2">
      <c r="A29" s="66">
        <v>19</v>
      </c>
      <c r="B29" s="33" t="s">
        <v>22</v>
      </c>
      <c r="C29" s="92" t="s">
        <v>23</v>
      </c>
      <c r="D29" s="312"/>
      <c r="E29" s="139">
        <f t="shared" si="4"/>
        <v>0</v>
      </c>
      <c r="F29" s="139"/>
      <c r="G29" s="139"/>
      <c r="H29" s="139"/>
      <c r="I29" s="139"/>
      <c r="J29" s="146"/>
      <c r="K29" s="139"/>
      <c r="L29" s="175"/>
    </row>
    <row r="30" spans="1:15" s="3" customFormat="1" hidden="1" x14ac:dyDescent="0.2">
      <c r="A30" s="66">
        <v>20</v>
      </c>
      <c r="B30" s="32" t="s">
        <v>24</v>
      </c>
      <c r="C30" s="6" t="s">
        <v>25</v>
      </c>
      <c r="D30" s="312"/>
      <c r="E30" s="139">
        <f t="shared" si="4"/>
        <v>0</v>
      </c>
      <c r="F30" s="139"/>
      <c r="G30" s="139"/>
      <c r="H30" s="139"/>
      <c r="I30" s="139"/>
      <c r="J30" s="146"/>
      <c r="K30" s="139"/>
      <c r="L30" s="175"/>
    </row>
    <row r="31" spans="1:15" s="3" customFormat="1" x14ac:dyDescent="0.2">
      <c r="A31" s="66">
        <v>21</v>
      </c>
      <c r="B31" s="32" t="s">
        <v>164</v>
      </c>
      <c r="C31" s="6" t="s">
        <v>165</v>
      </c>
      <c r="D31" s="312">
        <v>0</v>
      </c>
      <c r="E31" s="139">
        <f t="shared" si="4"/>
        <v>10</v>
      </c>
      <c r="F31" s="139">
        <v>3</v>
      </c>
      <c r="G31" s="139">
        <v>3</v>
      </c>
      <c r="H31" s="139">
        <v>2</v>
      </c>
      <c r="I31" s="139">
        <v>2</v>
      </c>
      <c r="J31" s="146"/>
      <c r="K31" s="139"/>
      <c r="L31" s="175"/>
    </row>
    <row r="32" spans="1:15" s="3" customFormat="1" hidden="1" x14ac:dyDescent="0.2">
      <c r="A32" s="66">
        <v>22</v>
      </c>
      <c r="B32" s="32" t="s">
        <v>166</v>
      </c>
      <c r="C32" s="6" t="s">
        <v>167</v>
      </c>
      <c r="D32" s="312"/>
      <c r="E32" s="139"/>
      <c r="F32" s="139"/>
      <c r="G32" s="139"/>
      <c r="H32" s="139"/>
      <c r="I32" s="139"/>
      <c r="J32" s="146"/>
      <c r="K32" s="139"/>
      <c r="L32" s="175"/>
    </row>
    <row r="33" spans="1:15" s="3" customFormat="1" ht="25.5" x14ac:dyDescent="0.2">
      <c r="A33" s="66">
        <v>23</v>
      </c>
      <c r="B33" s="23" t="s">
        <v>135</v>
      </c>
      <c r="C33" s="42">
        <v>20</v>
      </c>
      <c r="D33" s="308">
        <f>D34+D57+D58+D63+D77</f>
        <v>0</v>
      </c>
      <c r="E33" s="138">
        <f>E34+E56+E57+E58+E63+E68+E71+E72+E73+E74+E77</f>
        <v>87</v>
      </c>
      <c r="F33" s="138">
        <f>F34+F56+F57+F58+F63+F68+F71+F72+F73+F74+F77</f>
        <v>35</v>
      </c>
      <c r="G33" s="138">
        <f>G34+G56+G57+G58+G63+G68+G71+G72+G73+G74+G77</f>
        <v>25</v>
      </c>
      <c r="H33" s="138">
        <f>H34+H56+H57+H58+H63+H68+H71+H72+H73+H74+H77</f>
        <v>16</v>
      </c>
      <c r="I33" s="138">
        <f>I34+I56+I57+I58+I63+I68+I71+I72+I73+I74+I77</f>
        <v>11</v>
      </c>
      <c r="J33" s="144">
        <v>89</v>
      </c>
      <c r="K33" s="138">
        <v>89</v>
      </c>
      <c r="L33" s="174">
        <v>89</v>
      </c>
    </row>
    <row r="34" spans="1:15" s="3" customFormat="1" x14ac:dyDescent="0.2">
      <c r="A34" s="66">
        <v>24</v>
      </c>
      <c r="B34" s="29" t="s">
        <v>26</v>
      </c>
      <c r="C34" s="8" t="s">
        <v>27</v>
      </c>
      <c r="D34" s="314">
        <f>D35+D39+D42+D43+D46+D49+D52</f>
        <v>0</v>
      </c>
      <c r="E34" s="138">
        <f>E35+E39+E42+E43+E44+E45+E46+E49+E52</f>
        <v>73</v>
      </c>
      <c r="F34" s="138">
        <f>F35+F39+F42+F43+F44+F45+F46+F49+F52</f>
        <v>27</v>
      </c>
      <c r="G34" s="138">
        <f>G35+G39+G42+G43+G44+G45+G46+G49+G52</f>
        <v>23</v>
      </c>
      <c r="H34" s="138">
        <f>H35+H39+H42+H43+H44+H45+H46+H49+H52</f>
        <v>14</v>
      </c>
      <c r="I34" s="138">
        <f>I35+I39+I42+I43+I44+I45+I46+I49+I52</f>
        <v>9</v>
      </c>
      <c r="J34" s="98"/>
      <c r="K34" s="46"/>
      <c r="L34" s="369"/>
    </row>
    <row r="35" spans="1:15" s="3" customFormat="1" x14ac:dyDescent="0.2">
      <c r="A35" s="66">
        <v>25</v>
      </c>
      <c r="B35" s="30" t="s">
        <v>28</v>
      </c>
      <c r="C35" s="8" t="s">
        <v>29</v>
      </c>
      <c r="D35" s="314">
        <f>D36</f>
        <v>0</v>
      </c>
      <c r="E35" s="138">
        <f>E36+E37+E38</f>
        <v>1</v>
      </c>
      <c r="F35" s="138">
        <f>F36+F37+F38</f>
        <v>1</v>
      </c>
      <c r="G35" s="138">
        <f>G36+G37+G38</f>
        <v>0</v>
      </c>
      <c r="H35" s="138">
        <f>H36+H37+H38</f>
        <v>0</v>
      </c>
      <c r="I35" s="138">
        <f>I36+I37+I38</f>
        <v>0</v>
      </c>
      <c r="J35" s="100"/>
      <c r="K35" s="61"/>
      <c r="L35" s="293"/>
    </row>
    <row r="36" spans="1:15" s="3" customFormat="1" x14ac:dyDescent="0.2">
      <c r="A36" s="66">
        <v>26</v>
      </c>
      <c r="B36" s="32" t="s">
        <v>28</v>
      </c>
      <c r="C36" s="6"/>
      <c r="D36" s="312">
        <v>0</v>
      </c>
      <c r="E36" s="139">
        <f>F36+G36+H36+I36</f>
        <v>1</v>
      </c>
      <c r="F36" s="139">
        <v>1</v>
      </c>
      <c r="G36" s="139">
        <v>0</v>
      </c>
      <c r="H36" s="139">
        <v>0</v>
      </c>
      <c r="I36" s="139">
        <v>0</v>
      </c>
      <c r="J36" s="100"/>
      <c r="K36" s="61"/>
      <c r="L36" s="293"/>
    </row>
    <row r="37" spans="1:15" s="3" customFormat="1" hidden="1" x14ac:dyDescent="0.2">
      <c r="A37" s="66">
        <v>27</v>
      </c>
      <c r="B37" s="32" t="s">
        <v>169</v>
      </c>
      <c r="C37" s="6"/>
      <c r="D37" s="312"/>
      <c r="E37" s="139"/>
      <c r="F37" s="139"/>
      <c r="G37" s="139"/>
      <c r="H37" s="139"/>
      <c r="I37" s="139"/>
      <c r="J37" s="100"/>
      <c r="K37" s="61"/>
      <c r="L37" s="293"/>
    </row>
    <row r="38" spans="1:15" s="3" customFormat="1" hidden="1" x14ac:dyDescent="0.2">
      <c r="A38" s="66">
        <v>28</v>
      </c>
      <c r="B38" s="32" t="s">
        <v>168</v>
      </c>
      <c r="C38" s="6"/>
      <c r="D38" s="312"/>
      <c r="E38" s="139"/>
      <c r="F38" s="139"/>
      <c r="G38" s="139"/>
      <c r="H38" s="139"/>
      <c r="I38" s="139"/>
      <c r="J38" s="100"/>
      <c r="K38" s="61"/>
      <c r="L38" s="293"/>
    </row>
    <row r="39" spans="1:15" s="3" customFormat="1" x14ac:dyDescent="0.2">
      <c r="A39" s="66">
        <v>29</v>
      </c>
      <c r="B39" s="30" t="s">
        <v>30</v>
      </c>
      <c r="C39" s="8" t="s">
        <v>31</v>
      </c>
      <c r="D39" s="314">
        <f>D40</f>
        <v>0</v>
      </c>
      <c r="E39" s="138">
        <f>E40+E41</f>
        <v>1</v>
      </c>
      <c r="F39" s="138">
        <f>F40+F41</f>
        <v>1</v>
      </c>
      <c r="G39" s="138">
        <f>G40+G41</f>
        <v>0</v>
      </c>
      <c r="H39" s="138">
        <f>H40+H41</f>
        <v>0</v>
      </c>
      <c r="I39" s="138">
        <f>I40+I41</f>
        <v>0</v>
      </c>
      <c r="J39" s="100"/>
      <c r="K39" s="61"/>
      <c r="L39" s="293"/>
      <c r="O39" s="273"/>
    </row>
    <row r="40" spans="1:15" s="3" customFormat="1" x14ac:dyDescent="0.2">
      <c r="A40" s="66">
        <v>30</v>
      </c>
      <c r="B40" s="32" t="s">
        <v>184</v>
      </c>
      <c r="C40" s="8"/>
      <c r="D40" s="314">
        <v>0</v>
      </c>
      <c r="E40" s="139">
        <f>F40+G40+H40+I40</f>
        <v>1</v>
      </c>
      <c r="F40" s="139">
        <v>1</v>
      </c>
      <c r="G40" s="139">
        <v>0</v>
      </c>
      <c r="H40" s="139">
        <v>0</v>
      </c>
      <c r="I40" s="139">
        <v>0</v>
      </c>
      <c r="J40" s="100"/>
      <c r="K40" s="61"/>
      <c r="L40" s="293"/>
    </row>
    <row r="41" spans="1:15" s="3" customFormat="1" hidden="1" x14ac:dyDescent="0.2">
      <c r="A41" s="66">
        <v>31</v>
      </c>
      <c r="B41" s="32" t="s">
        <v>170</v>
      </c>
      <c r="C41" s="8"/>
      <c r="D41" s="314"/>
      <c r="E41" s="139"/>
      <c r="F41" s="139"/>
      <c r="G41" s="139"/>
      <c r="H41" s="139"/>
      <c r="I41" s="139"/>
      <c r="J41" s="100"/>
      <c r="K41" s="61"/>
      <c r="L41" s="293"/>
    </row>
    <row r="42" spans="1:15" s="3" customFormat="1" x14ac:dyDescent="0.2">
      <c r="A42" s="66">
        <v>32</v>
      </c>
      <c r="B42" s="30" t="s">
        <v>32</v>
      </c>
      <c r="C42" s="8" t="s">
        <v>33</v>
      </c>
      <c r="D42" s="314">
        <v>0</v>
      </c>
      <c r="E42" s="138">
        <f>F42+G42+H42+I42</f>
        <v>40</v>
      </c>
      <c r="F42" s="138">
        <v>15</v>
      </c>
      <c r="G42" s="138">
        <v>10</v>
      </c>
      <c r="H42" s="138">
        <v>10</v>
      </c>
      <c r="I42" s="138">
        <v>5</v>
      </c>
      <c r="J42" s="100"/>
      <c r="K42" s="61"/>
      <c r="L42" s="293"/>
    </row>
    <row r="43" spans="1:15" s="906" customFormat="1" x14ac:dyDescent="0.2">
      <c r="A43" s="907">
        <v>33</v>
      </c>
      <c r="B43" s="941" t="s">
        <v>34</v>
      </c>
      <c r="C43" s="942" t="s">
        <v>35</v>
      </c>
      <c r="D43" s="943">
        <v>0</v>
      </c>
      <c r="E43" s="944">
        <f>F43+G43+H43+I43</f>
        <v>16</v>
      </c>
      <c r="F43" s="944">
        <v>3</v>
      </c>
      <c r="G43" s="944">
        <f>3+6</f>
        <v>9</v>
      </c>
      <c r="H43" s="944">
        <v>2</v>
      </c>
      <c r="I43" s="944">
        <v>2</v>
      </c>
      <c r="J43" s="945"/>
      <c r="K43" s="946"/>
      <c r="L43" s="947"/>
    </row>
    <row r="44" spans="1:15" s="3" customFormat="1" hidden="1" x14ac:dyDescent="0.2">
      <c r="A44" s="66">
        <v>34</v>
      </c>
      <c r="B44" s="32" t="s">
        <v>36</v>
      </c>
      <c r="C44" s="6" t="s">
        <v>37</v>
      </c>
      <c r="D44" s="314"/>
      <c r="E44" s="138"/>
      <c r="F44" s="138"/>
      <c r="G44" s="138"/>
      <c r="H44" s="138"/>
      <c r="I44" s="138"/>
      <c r="J44" s="100"/>
      <c r="K44" s="61"/>
      <c r="L44" s="293"/>
    </row>
    <row r="45" spans="1:15" s="3" customFormat="1" hidden="1" x14ac:dyDescent="0.2">
      <c r="A45" s="66">
        <v>35</v>
      </c>
      <c r="B45" s="32" t="s">
        <v>38</v>
      </c>
      <c r="C45" s="6" t="s">
        <v>39</v>
      </c>
      <c r="D45" s="314"/>
      <c r="E45" s="138"/>
      <c r="F45" s="138"/>
      <c r="G45" s="138"/>
      <c r="H45" s="138"/>
      <c r="I45" s="138"/>
      <c r="J45" s="100"/>
      <c r="K45" s="61"/>
      <c r="L45" s="293"/>
    </row>
    <row r="46" spans="1:15" s="3" customFormat="1" x14ac:dyDescent="0.2">
      <c r="A46" s="66">
        <v>36</v>
      </c>
      <c r="B46" s="32" t="s">
        <v>40</v>
      </c>
      <c r="C46" s="6" t="s">
        <v>41</v>
      </c>
      <c r="D46" s="314">
        <f>D47</f>
        <v>0</v>
      </c>
      <c r="E46" s="138">
        <f>E47+E48</f>
        <v>2</v>
      </c>
      <c r="F46" s="138">
        <f>F47+F48</f>
        <v>1</v>
      </c>
      <c r="G46" s="138">
        <f>G47+G48</f>
        <v>1</v>
      </c>
      <c r="H46" s="138">
        <f>H47+H48</f>
        <v>0</v>
      </c>
      <c r="I46" s="138">
        <f>I47+I48</f>
        <v>0</v>
      </c>
      <c r="J46" s="100"/>
      <c r="K46" s="61"/>
      <c r="L46" s="293"/>
    </row>
    <row r="47" spans="1:15" s="3" customFormat="1" x14ac:dyDescent="0.2">
      <c r="A47" s="66">
        <v>37</v>
      </c>
      <c r="B47" s="32" t="s">
        <v>40</v>
      </c>
      <c r="C47" s="6"/>
      <c r="D47" s="312">
        <v>0</v>
      </c>
      <c r="E47" s="139">
        <f>F47+G47+H47+I47</f>
        <v>2</v>
      </c>
      <c r="F47" s="139">
        <v>1</v>
      </c>
      <c r="G47" s="139">
        <v>1</v>
      </c>
      <c r="H47" s="139">
        <v>0</v>
      </c>
      <c r="I47" s="139">
        <v>0</v>
      </c>
      <c r="J47" s="100"/>
      <c r="K47" s="61"/>
      <c r="L47" s="293"/>
    </row>
    <row r="48" spans="1:15" s="3" customFormat="1" hidden="1" x14ac:dyDescent="0.2">
      <c r="A48" s="66">
        <v>38</v>
      </c>
      <c r="B48" s="32" t="s">
        <v>139</v>
      </c>
      <c r="C48" s="6"/>
      <c r="D48" s="312"/>
      <c r="E48" s="139"/>
      <c r="F48" s="139"/>
      <c r="G48" s="139"/>
      <c r="H48" s="139"/>
      <c r="I48" s="139"/>
      <c r="J48" s="100"/>
      <c r="K48" s="61"/>
      <c r="L48" s="293"/>
    </row>
    <row r="49" spans="1:12" s="3" customFormat="1" x14ac:dyDescent="0.2">
      <c r="A49" s="66">
        <v>39</v>
      </c>
      <c r="B49" s="26" t="s">
        <v>42</v>
      </c>
      <c r="C49" s="8" t="s">
        <v>43</v>
      </c>
      <c r="D49" s="314">
        <f>D50</f>
        <v>0</v>
      </c>
      <c r="E49" s="138">
        <f>E50+E51</f>
        <v>1</v>
      </c>
      <c r="F49" s="138">
        <f>F50+F51</f>
        <v>1</v>
      </c>
      <c r="G49" s="138">
        <f>G50+G51</f>
        <v>0</v>
      </c>
      <c r="H49" s="138">
        <f>H50+H51</f>
        <v>0</v>
      </c>
      <c r="I49" s="138">
        <f>I50+I51</f>
        <v>0</v>
      </c>
      <c r="J49" s="100"/>
      <c r="K49" s="61"/>
      <c r="L49" s="293"/>
    </row>
    <row r="50" spans="1:12" s="3" customFormat="1" x14ac:dyDescent="0.2">
      <c r="A50" s="66">
        <v>40</v>
      </c>
      <c r="B50" s="34" t="s">
        <v>42</v>
      </c>
      <c r="C50" s="6"/>
      <c r="D50" s="312">
        <v>0</v>
      </c>
      <c r="E50" s="139">
        <f>F50+G50+H50+I50</f>
        <v>1</v>
      </c>
      <c r="F50" s="139">
        <v>1</v>
      </c>
      <c r="G50" s="139">
        <v>0</v>
      </c>
      <c r="H50" s="139">
        <v>0</v>
      </c>
      <c r="I50" s="139">
        <v>0</v>
      </c>
      <c r="J50" s="100"/>
      <c r="K50" s="61"/>
      <c r="L50" s="293"/>
    </row>
    <row r="51" spans="1:12" s="3" customFormat="1" hidden="1" x14ac:dyDescent="0.2">
      <c r="A51" s="66">
        <v>41</v>
      </c>
      <c r="B51" s="34" t="s">
        <v>160</v>
      </c>
      <c r="C51" s="6"/>
      <c r="D51" s="312"/>
      <c r="E51" s="139"/>
      <c r="F51" s="139"/>
      <c r="G51" s="139"/>
      <c r="H51" s="139"/>
      <c r="I51" s="139"/>
      <c r="J51" s="100"/>
      <c r="K51" s="61"/>
      <c r="L51" s="293"/>
    </row>
    <row r="52" spans="1:12" s="3" customFormat="1" x14ac:dyDescent="0.2">
      <c r="A52" s="66">
        <v>42</v>
      </c>
      <c r="B52" s="30" t="s">
        <v>44</v>
      </c>
      <c r="C52" s="8" t="s">
        <v>45</v>
      </c>
      <c r="D52" s="314">
        <f>D53+D54</f>
        <v>0</v>
      </c>
      <c r="E52" s="138">
        <f>E53+E54+E55</f>
        <v>12</v>
      </c>
      <c r="F52" s="138">
        <f>F53+F54+F55</f>
        <v>5</v>
      </c>
      <c r="G52" s="138">
        <f>G53+G54+G55</f>
        <v>3</v>
      </c>
      <c r="H52" s="138">
        <f>H53+H54+H55</f>
        <v>2</v>
      </c>
      <c r="I52" s="138">
        <f>I53+I54+I55</f>
        <v>2</v>
      </c>
      <c r="J52" s="100"/>
      <c r="K52" s="61"/>
      <c r="L52" s="293"/>
    </row>
    <row r="53" spans="1:12" s="3" customFormat="1" x14ac:dyDescent="0.2">
      <c r="A53" s="66">
        <v>43</v>
      </c>
      <c r="B53" s="32" t="s">
        <v>157</v>
      </c>
      <c r="C53" s="6"/>
      <c r="D53" s="312">
        <v>0</v>
      </c>
      <c r="E53" s="139">
        <f>F53+G53+H53+I53</f>
        <v>9</v>
      </c>
      <c r="F53" s="139">
        <v>3</v>
      </c>
      <c r="G53" s="139">
        <v>2</v>
      </c>
      <c r="H53" s="139">
        <v>2</v>
      </c>
      <c r="I53" s="139">
        <v>2</v>
      </c>
      <c r="J53" s="100"/>
      <c r="K53" s="61"/>
      <c r="L53" s="293"/>
    </row>
    <row r="54" spans="1:12" s="3" customFormat="1" x14ac:dyDescent="0.2">
      <c r="A54" s="66">
        <v>44</v>
      </c>
      <c r="B54" s="32" t="s">
        <v>158</v>
      </c>
      <c r="C54" s="6"/>
      <c r="D54" s="312">
        <v>0</v>
      </c>
      <c r="E54" s="139">
        <f>F54+G54+H54+I54</f>
        <v>3</v>
      </c>
      <c r="F54" s="139">
        <v>2</v>
      </c>
      <c r="G54" s="139">
        <v>1</v>
      </c>
      <c r="H54" s="139">
        <v>0</v>
      </c>
      <c r="I54" s="139">
        <v>0</v>
      </c>
      <c r="J54" s="100"/>
      <c r="K54" s="61"/>
      <c r="L54" s="293"/>
    </row>
    <row r="55" spans="1:12" s="3" customFormat="1" hidden="1" x14ac:dyDescent="0.2">
      <c r="A55" s="66">
        <v>45</v>
      </c>
      <c r="B55" s="32" t="s">
        <v>171</v>
      </c>
      <c r="C55" s="6"/>
      <c r="D55" s="312"/>
      <c r="E55" s="138"/>
      <c r="F55" s="138"/>
      <c r="G55" s="138"/>
      <c r="H55" s="138"/>
      <c r="I55" s="138"/>
      <c r="J55" s="98"/>
      <c r="K55" s="46"/>
      <c r="L55" s="369"/>
    </row>
    <row r="56" spans="1:12" s="3" customFormat="1" hidden="1" x14ac:dyDescent="0.2">
      <c r="A56" s="66">
        <v>46</v>
      </c>
      <c r="B56" s="30" t="s">
        <v>46</v>
      </c>
      <c r="C56" s="4" t="s">
        <v>47</v>
      </c>
      <c r="D56" s="314"/>
      <c r="E56" s="138"/>
      <c r="F56" s="138"/>
      <c r="G56" s="138"/>
      <c r="H56" s="138"/>
      <c r="I56" s="138"/>
      <c r="J56" s="98"/>
      <c r="K56" s="46"/>
      <c r="L56" s="369"/>
    </row>
    <row r="57" spans="1:12" s="3" customFormat="1" x14ac:dyDescent="0.2">
      <c r="A57" s="66">
        <v>47</v>
      </c>
      <c r="B57" s="34" t="s">
        <v>50</v>
      </c>
      <c r="C57" s="8" t="s">
        <v>51</v>
      </c>
      <c r="D57" s="314">
        <v>0</v>
      </c>
      <c r="E57" s="138">
        <f>F57+G57+H57+I57</f>
        <v>6</v>
      </c>
      <c r="F57" s="138">
        <v>2</v>
      </c>
      <c r="G57" s="138">
        <v>2</v>
      </c>
      <c r="H57" s="138">
        <v>1</v>
      </c>
      <c r="I57" s="138">
        <v>1</v>
      </c>
      <c r="J57" s="98"/>
      <c r="K57" s="46"/>
      <c r="L57" s="369"/>
    </row>
    <row r="58" spans="1:12" s="3" customFormat="1" x14ac:dyDescent="0.2">
      <c r="A58" s="66">
        <v>48</v>
      </c>
      <c r="B58" s="30" t="s">
        <v>52</v>
      </c>
      <c r="C58" s="8" t="s">
        <v>53</v>
      </c>
      <c r="D58" s="314">
        <f>D61+D62+D60</f>
        <v>0</v>
      </c>
      <c r="E58" s="138">
        <f>E59+E60+E61</f>
        <v>2</v>
      </c>
      <c r="F58" s="138">
        <f>F59+F60+F61</f>
        <v>2</v>
      </c>
      <c r="G58" s="138">
        <f>G59+G60+G61</f>
        <v>0</v>
      </c>
      <c r="H58" s="138">
        <f>H59+H60+H61</f>
        <v>0</v>
      </c>
      <c r="I58" s="138">
        <f>I59+I60+I61</f>
        <v>0</v>
      </c>
      <c r="J58" s="98"/>
      <c r="K58" s="46"/>
      <c r="L58" s="369"/>
    </row>
    <row r="59" spans="1:12" s="3" customFormat="1" hidden="1" x14ac:dyDescent="0.2">
      <c r="A59" s="66">
        <v>49</v>
      </c>
      <c r="B59" s="32" t="s">
        <v>54</v>
      </c>
      <c r="C59" s="6" t="s">
        <v>55</v>
      </c>
      <c r="D59" s="312"/>
      <c r="E59" s="139">
        <v>0</v>
      </c>
      <c r="F59" s="139">
        <v>0</v>
      </c>
      <c r="G59" s="139">
        <v>0</v>
      </c>
      <c r="H59" s="139">
        <v>0</v>
      </c>
      <c r="I59" s="139">
        <v>0</v>
      </c>
      <c r="J59" s="100"/>
      <c r="K59" s="61"/>
      <c r="L59" s="293"/>
    </row>
    <row r="60" spans="1:12" s="3" customFormat="1" x14ac:dyDescent="0.2">
      <c r="A60" s="66">
        <v>50</v>
      </c>
      <c r="B60" s="32" t="s">
        <v>56</v>
      </c>
      <c r="C60" s="6" t="s">
        <v>57</v>
      </c>
      <c r="D60" s="312">
        <v>0</v>
      </c>
      <c r="E60" s="139">
        <f>F60+G60+H60+I60</f>
        <v>1</v>
      </c>
      <c r="F60" s="139">
        <v>1</v>
      </c>
      <c r="G60" s="139">
        <v>0</v>
      </c>
      <c r="H60" s="139">
        <v>0</v>
      </c>
      <c r="I60" s="139">
        <v>0</v>
      </c>
      <c r="J60" s="100"/>
      <c r="K60" s="61"/>
      <c r="L60" s="293"/>
    </row>
    <row r="61" spans="1:12" s="3" customFormat="1" x14ac:dyDescent="0.2">
      <c r="A61" s="66">
        <v>51</v>
      </c>
      <c r="B61" s="32" t="s">
        <v>58</v>
      </c>
      <c r="C61" s="6" t="s">
        <v>59</v>
      </c>
      <c r="D61" s="312">
        <v>0</v>
      </c>
      <c r="E61" s="139">
        <f>F61+G61+H61+I61</f>
        <v>1</v>
      </c>
      <c r="F61" s="139">
        <v>1</v>
      </c>
      <c r="G61" s="139">
        <v>0</v>
      </c>
      <c r="H61" s="139">
        <v>0</v>
      </c>
      <c r="I61" s="139">
        <v>0</v>
      </c>
      <c r="J61" s="100"/>
      <c r="K61" s="61"/>
      <c r="L61" s="293"/>
    </row>
    <row r="62" spans="1:12" s="3" customFormat="1" hidden="1" x14ac:dyDescent="0.2">
      <c r="A62" s="66">
        <v>52</v>
      </c>
      <c r="B62" s="32" t="s">
        <v>221</v>
      </c>
      <c r="C62" s="127" t="s">
        <v>59</v>
      </c>
      <c r="D62" s="312">
        <v>0</v>
      </c>
      <c r="E62" s="139">
        <f>F62+G62+H62+I62</f>
        <v>0</v>
      </c>
      <c r="F62" s="139">
        <v>0</v>
      </c>
      <c r="G62" s="139">
        <v>0</v>
      </c>
      <c r="H62" s="139">
        <v>0</v>
      </c>
      <c r="I62" s="139">
        <v>0</v>
      </c>
      <c r="J62" s="100"/>
      <c r="K62" s="61"/>
      <c r="L62" s="293"/>
    </row>
    <row r="63" spans="1:12" s="3" customFormat="1" x14ac:dyDescent="0.2">
      <c r="A63" s="66">
        <v>53</v>
      </c>
      <c r="B63" s="35" t="s">
        <v>159</v>
      </c>
      <c r="C63" s="8" t="s">
        <v>61</v>
      </c>
      <c r="D63" s="314">
        <f>D66+D67</f>
        <v>0</v>
      </c>
      <c r="E63" s="138">
        <f>E64+E65+E66</f>
        <v>0</v>
      </c>
      <c r="F63" s="138">
        <f>F64+F65+F66</f>
        <v>2</v>
      </c>
      <c r="G63" s="138">
        <f>G64+G65+G66</f>
        <v>-2</v>
      </c>
      <c r="H63" s="138">
        <f>H64+H65+H66</f>
        <v>0</v>
      </c>
      <c r="I63" s="138">
        <f>I64+I65+I66</f>
        <v>0</v>
      </c>
      <c r="J63" s="98"/>
      <c r="K63" s="46"/>
      <c r="L63" s="369"/>
    </row>
    <row r="64" spans="1:12" s="3" customFormat="1" hidden="1" x14ac:dyDescent="0.2">
      <c r="A64" s="66">
        <v>54</v>
      </c>
      <c r="B64" s="32" t="s">
        <v>62</v>
      </c>
      <c r="C64" s="6" t="s">
        <v>63</v>
      </c>
      <c r="D64" s="312"/>
      <c r="E64" s="138">
        <f>F64+G64+H64+I64</f>
        <v>0</v>
      </c>
      <c r="F64" s="138"/>
      <c r="G64" s="138">
        <v>0</v>
      </c>
      <c r="H64" s="138">
        <v>0</v>
      </c>
      <c r="I64" s="138">
        <v>0</v>
      </c>
      <c r="J64" s="98"/>
      <c r="K64" s="46"/>
      <c r="L64" s="369"/>
    </row>
    <row r="65" spans="1:12" s="3" customFormat="1" hidden="1" x14ac:dyDescent="0.2">
      <c r="A65" s="66">
        <v>55</v>
      </c>
      <c r="B65" s="32" t="s">
        <v>64</v>
      </c>
      <c r="C65" s="6" t="s">
        <v>65</v>
      </c>
      <c r="D65" s="312"/>
      <c r="E65" s="138"/>
      <c r="F65" s="139"/>
      <c r="G65" s="139"/>
      <c r="H65" s="139"/>
      <c r="I65" s="139"/>
      <c r="J65" s="100"/>
      <c r="K65" s="61"/>
      <c r="L65" s="293"/>
    </row>
    <row r="66" spans="1:12" s="906" customFormat="1" x14ac:dyDescent="0.2">
      <c r="A66" s="907">
        <v>56</v>
      </c>
      <c r="B66" s="899" t="s">
        <v>66</v>
      </c>
      <c r="C66" s="900" t="s">
        <v>67</v>
      </c>
      <c r="D66" s="901">
        <v>0</v>
      </c>
      <c r="E66" s="944">
        <f>F66+G66+H66+I66</f>
        <v>0</v>
      </c>
      <c r="F66" s="902">
        <v>2</v>
      </c>
      <c r="G66" s="902">
        <f>5-7</f>
        <v>-2</v>
      </c>
      <c r="H66" s="902">
        <v>0</v>
      </c>
      <c r="I66" s="902">
        <v>0</v>
      </c>
      <c r="J66" s="945"/>
      <c r="K66" s="946"/>
      <c r="L66" s="947"/>
    </row>
    <row r="67" spans="1:12" s="3" customFormat="1" hidden="1" x14ac:dyDescent="0.2">
      <c r="A67" s="66">
        <v>57</v>
      </c>
      <c r="B67" s="32" t="s">
        <v>222</v>
      </c>
      <c r="C67" s="127" t="s">
        <v>67</v>
      </c>
      <c r="D67" s="312">
        <v>0</v>
      </c>
      <c r="E67" s="138">
        <f>F67+G67+H67+I67</f>
        <v>0</v>
      </c>
      <c r="F67" s="139">
        <v>0</v>
      </c>
      <c r="G67" s="139">
        <v>0</v>
      </c>
      <c r="H67" s="139">
        <v>0</v>
      </c>
      <c r="I67" s="139">
        <v>0</v>
      </c>
      <c r="J67" s="100"/>
      <c r="K67" s="61"/>
      <c r="L67" s="293"/>
    </row>
    <row r="68" spans="1:12" s="3" customFormat="1" hidden="1" x14ac:dyDescent="0.2">
      <c r="A68" s="66">
        <v>58</v>
      </c>
      <c r="B68" s="36" t="s">
        <v>68</v>
      </c>
      <c r="C68" s="8" t="s">
        <v>69</v>
      </c>
      <c r="D68" s="314"/>
      <c r="E68" s="138">
        <f>E69+E70</f>
        <v>0</v>
      </c>
      <c r="F68" s="138">
        <f>F69+F70</f>
        <v>0</v>
      </c>
      <c r="G68" s="138">
        <f>G69+G70</f>
        <v>0</v>
      </c>
      <c r="H68" s="138">
        <f>H69+H70</f>
        <v>0</v>
      </c>
      <c r="I68" s="138">
        <f>I69+I70</f>
        <v>0</v>
      </c>
      <c r="J68" s="98"/>
      <c r="K68" s="46"/>
      <c r="L68" s="369"/>
    </row>
    <row r="69" spans="1:12" s="3" customFormat="1" hidden="1" x14ac:dyDescent="0.2">
      <c r="A69" s="66">
        <v>59</v>
      </c>
      <c r="B69" s="32" t="s">
        <v>70</v>
      </c>
      <c r="C69" s="6" t="s">
        <v>71</v>
      </c>
      <c r="D69" s="312"/>
      <c r="E69" s="139"/>
      <c r="F69" s="139"/>
      <c r="G69" s="139"/>
      <c r="H69" s="139"/>
      <c r="I69" s="139"/>
      <c r="J69" s="100"/>
      <c r="K69" s="61"/>
      <c r="L69" s="293"/>
    </row>
    <row r="70" spans="1:12" s="3" customFormat="1" hidden="1" x14ac:dyDescent="0.2">
      <c r="A70" s="66">
        <v>60</v>
      </c>
      <c r="B70" s="32" t="s">
        <v>72</v>
      </c>
      <c r="C70" s="6" t="s">
        <v>73</v>
      </c>
      <c r="D70" s="312"/>
      <c r="E70" s="139"/>
      <c r="F70" s="139"/>
      <c r="G70" s="139"/>
      <c r="H70" s="139"/>
      <c r="I70" s="139"/>
      <c r="J70" s="100"/>
      <c r="K70" s="61"/>
      <c r="L70" s="293"/>
    </row>
    <row r="71" spans="1:12" s="3" customFormat="1" hidden="1" x14ac:dyDescent="0.2">
      <c r="A71" s="66">
        <v>61</v>
      </c>
      <c r="B71" s="30" t="s">
        <v>74</v>
      </c>
      <c r="C71" s="8" t="s">
        <v>75</v>
      </c>
      <c r="D71" s="314"/>
      <c r="E71" s="138"/>
      <c r="F71" s="138"/>
      <c r="G71" s="138"/>
      <c r="H71" s="138"/>
      <c r="I71" s="138"/>
      <c r="J71" s="98"/>
      <c r="K71" s="46"/>
      <c r="L71" s="369"/>
    </row>
    <row r="72" spans="1:12" s="3" customFormat="1" hidden="1" x14ac:dyDescent="0.2">
      <c r="A72" s="66">
        <v>62</v>
      </c>
      <c r="B72" s="30" t="s">
        <v>76</v>
      </c>
      <c r="C72" s="8" t="s">
        <v>77</v>
      </c>
      <c r="D72" s="314"/>
      <c r="E72" s="138"/>
      <c r="F72" s="138"/>
      <c r="G72" s="138"/>
      <c r="H72" s="138"/>
      <c r="I72" s="138"/>
      <c r="J72" s="98"/>
      <c r="K72" s="46"/>
      <c r="L72" s="369"/>
    </row>
    <row r="73" spans="1:12" s="3" customFormat="1" hidden="1" x14ac:dyDescent="0.2">
      <c r="A73" s="66">
        <v>63</v>
      </c>
      <c r="B73" s="30" t="s">
        <v>78</v>
      </c>
      <c r="C73" s="8" t="s">
        <v>79</v>
      </c>
      <c r="D73" s="314"/>
      <c r="E73" s="138"/>
      <c r="F73" s="138"/>
      <c r="G73" s="138"/>
      <c r="H73" s="138"/>
      <c r="I73" s="138"/>
      <c r="J73" s="98"/>
      <c r="K73" s="46"/>
      <c r="L73" s="369"/>
    </row>
    <row r="74" spans="1:12" s="3" customFormat="1" hidden="1" x14ac:dyDescent="0.2">
      <c r="A74" s="66">
        <v>64</v>
      </c>
      <c r="B74" s="30" t="s">
        <v>133</v>
      </c>
      <c r="C74" s="8" t="s">
        <v>80</v>
      </c>
      <c r="D74" s="314"/>
      <c r="E74" s="138"/>
      <c r="F74" s="138"/>
      <c r="G74" s="138"/>
      <c r="H74" s="138"/>
      <c r="I74" s="138"/>
      <c r="J74" s="98"/>
      <c r="K74" s="46"/>
      <c r="L74" s="369"/>
    </row>
    <row r="75" spans="1:12" s="3" customFormat="1" x14ac:dyDescent="0.2">
      <c r="A75" s="66">
        <v>65</v>
      </c>
      <c r="B75" s="30" t="s">
        <v>264</v>
      </c>
      <c r="C75" s="480" t="s">
        <v>82</v>
      </c>
      <c r="D75" s="314">
        <f t="shared" ref="D75:I75" si="5">D76+D77</f>
        <v>0</v>
      </c>
      <c r="E75" s="314">
        <f t="shared" si="5"/>
        <v>6</v>
      </c>
      <c r="F75" s="314">
        <f t="shared" si="5"/>
        <v>2</v>
      </c>
      <c r="G75" s="314">
        <f t="shared" si="5"/>
        <v>2</v>
      </c>
      <c r="H75" s="314">
        <f t="shared" si="5"/>
        <v>1</v>
      </c>
      <c r="I75" s="615">
        <f t="shared" si="5"/>
        <v>1</v>
      </c>
      <c r="J75" s="479"/>
      <c r="K75" s="46"/>
      <c r="L75" s="369"/>
    </row>
    <row r="76" spans="1:12" s="3" customFormat="1" hidden="1" x14ac:dyDescent="0.2">
      <c r="A76" s="66">
        <v>66</v>
      </c>
      <c r="B76" s="32" t="s">
        <v>265</v>
      </c>
      <c r="C76" s="127" t="s">
        <v>266</v>
      </c>
      <c r="D76" s="314"/>
      <c r="E76" s="138">
        <f>F76+G76+H76+I76</f>
        <v>0</v>
      </c>
      <c r="F76" s="138"/>
      <c r="G76" s="138"/>
      <c r="H76" s="138"/>
      <c r="I76" s="174"/>
      <c r="J76" s="479"/>
      <c r="K76" s="46"/>
      <c r="L76" s="369"/>
    </row>
    <row r="77" spans="1:12" s="3" customFormat="1" x14ac:dyDescent="0.2">
      <c r="A77" s="66">
        <v>67</v>
      </c>
      <c r="B77" s="32" t="s">
        <v>190</v>
      </c>
      <c r="C77" s="8" t="s">
        <v>83</v>
      </c>
      <c r="D77" s="314">
        <f>D79</f>
        <v>0</v>
      </c>
      <c r="E77" s="138">
        <f>E78+E79+E80+E81</f>
        <v>6</v>
      </c>
      <c r="F77" s="138">
        <f>F78+F79+F80+F81</f>
        <v>2</v>
      </c>
      <c r="G77" s="138">
        <f>G78+G79+G80+G81</f>
        <v>2</v>
      </c>
      <c r="H77" s="138">
        <f>H78+H79+H80+H81</f>
        <v>1</v>
      </c>
      <c r="I77" s="174">
        <f>I78+I79+I80+I81</f>
        <v>1</v>
      </c>
      <c r="J77" s="203"/>
      <c r="K77" s="61"/>
      <c r="L77" s="293"/>
    </row>
    <row r="78" spans="1:12" s="3" customFormat="1" hidden="1" x14ac:dyDescent="0.2">
      <c r="A78" s="66">
        <v>68</v>
      </c>
      <c r="B78" s="32" t="s">
        <v>140</v>
      </c>
      <c r="C78" s="6"/>
      <c r="D78" s="312"/>
      <c r="E78" s="139"/>
      <c r="F78" s="139"/>
      <c r="G78" s="139"/>
      <c r="H78" s="139"/>
      <c r="I78" s="139"/>
      <c r="J78" s="100"/>
      <c r="K78" s="61"/>
      <c r="L78" s="293"/>
    </row>
    <row r="79" spans="1:12" s="3" customFormat="1" ht="13.5" thickBot="1" x14ac:dyDescent="0.25">
      <c r="A79" s="66">
        <v>69</v>
      </c>
      <c r="B79" s="77" t="s">
        <v>188</v>
      </c>
      <c r="C79" s="68"/>
      <c r="D79" s="317">
        <v>0</v>
      </c>
      <c r="E79" s="183">
        <f>F79+G79+H79+I79</f>
        <v>6</v>
      </c>
      <c r="F79" s="183">
        <v>2</v>
      </c>
      <c r="G79" s="183">
        <v>2</v>
      </c>
      <c r="H79" s="183">
        <v>1</v>
      </c>
      <c r="I79" s="183">
        <v>1</v>
      </c>
      <c r="J79" s="184"/>
      <c r="K79" s="185"/>
      <c r="L79" s="370"/>
    </row>
    <row r="80" spans="1:12" s="3" customFormat="1" hidden="1" x14ac:dyDescent="0.2">
      <c r="A80" s="66">
        <v>70</v>
      </c>
      <c r="B80" s="187" t="s">
        <v>156</v>
      </c>
      <c r="C80" s="63"/>
      <c r="D80" s="254"/>
      <c r="E80" s="188"/>
      <c r="F80" s="188"/>
      <c r="G80" s="188"/>
      <c r="H80" s="188"/>
      <c r="I80" s="188"/>
      <c r="J80" s="189"/>
      <c r="K80" s="188"/>
      <c r="L80" s="204"/>
    </row>
    <row r="81" spans="1:12" s="3" customFormat="1" hidden="1" x14ac:dyDescent="0.2">
      <c r="A81" s="66">
        <v>71</v>
      </c>
      <c r="B81" s="32" t="s">
        <v>189</v>
      </c>
      <c r="C81" s="6"/>
      <c r="D81" s="242"/>
      <c r="E81" s="61"/>
      <c r="F81" s="61"/>
      <c r="G81" s="61"/>
      <c r="H81" s="61"/>
      <c r="I81" s="61"/>
      <c r="J81" s="100"/>
      <c r="K81" s="61"/>
      <c r="L81" s="101"/>
    </row>
    <row r="82" spans="1:12" s="3" customFormat="1" hidden="1" x14ac:dyDescent="0.2">
      <c r="A82" s="66">
        <v>72</v>
      </c>
      <c r="B82" s="32" t="s">
        <v>201</v>
      </c>
      <c r="C82" s="6"/>
      <c r="D82" s="242"/>
      <c r="E82" s="61"/>
      <c r="F82" s="61"/>
      <c r="G82" s="61"/>
      <c r="H82" s="61"/>
      <c r="I82" s="61"/>
      <c r="J82" s="100"/>
      <c r="K82" s="61"/>
      <c r="L82" s="101"/>
    </row>
    <row r="83" spans="1:12" s="3" customFormat="1" hidden="1" x14ac:dyDescent="0.2">
      <c r="A83" s="66">
        <v>73</v>
      </c>
      <c r="B83" s="283" t="s">
        <v>236</v>
      </c>
      <c r="C83" s="6"/>
      <c r="D83" s="242"/>
      <c r="E83" s="61"/>
      <c r="F83" s="61"/>
      <c r="G83" s="61"/>
      <c r="H83" s="61"/>
      <c r="I83" s="61"/>
      <c r="J83" s="100"/>
      <c r="K83" s="61"/>
      <c r="L83" s="101"/>
    </row>
    <row r="84" spans="1:12" s="3" customFormat="1" hidden="1" x14ac:dyDescent="0.2">
      <c r="A84" s="66">
        <v>74</v>
      </c>
      <c r="B84" s="283" t="s">
        <v>239</v>
      </c>
      <c r="C84" s="6"/>
      <c r="D84" s="242"/>
      <c r="E84" s="61"/>
      <c r="F84" s="61"/>
      <c r="G84" s="61"/>
      <c r="H84" s="61"/>
      <c r="I84" s="61"/>
      <c r="J84" s="100"/>
      <c r="K84" s="61"/>
      <c r="L84" s="101"/>
    </row>
    <row r="85" spans="1:12" s="3" customFormat="1" hidden="1" x14ac:dyDescent="0.2">
      <c r="A85" s="66">
        <v>75</v>
      </c>
      <c r="B85" s="283" t="s">
        <v>240</v>
      </c>
      <c r="C85" s="6"/>
      <c r="D85" s="242"/>
      <c r="E85" s="61"/>
      <c r="F85" s="61"/>
      <c r="G85" s="61"/>
      <c r="H85" s="61"/>
      <c r="I85" s="61"/>
      <c r="J85" s="100"/>
      <c r="K85" s="61"/>
      <c r="L85" s="101"/>
    </row>
    <row r="86" spans="1:12" s="3" customFormat="1" hidden="1" x14ac:dyDescent="0.2">
      <c r="A86" s="66">
        <v>76</v>
      </c>
      <c r="B86" s="283" t="s">
        <v>281</v>
      </c>
      <c r="C86" s="6"/>
      <c r="D86" s="242"/>
      <c r="E86" s="61"/>
      <c r="F86" s="61"/>
      <c r="G86" s="61"/>
      <c r="H86" s="61"/>
      <c r="I86" s="61"/>
      <c r="J86" s="100"/>
      <c r="K86" s="61"/>
      <c r="L86" s="101"/>
    </row>
    <row r="87" spans="1:12" s="3" customFormat="1" ht="13.35" hidden="1" customHeight="1" x14ac:dyDescent="0.2">
      <c r="A87" s="66">
        <v>77</v>
      </c>
      <c r="B87" s="24" t="s">
        <v>84</v>
      </c>
      <c r="C87" s="8" t="s">
        <v>85</v>
      </c>
      <c r="D87" s="244"/>
      <c r="E87" s="46"/>
      <c r="F87" s="46"/>
      <c r="G87" s="46"/>
      <c r="H87" s="46"/>
      <c r="I87" s="46"/>
      <c r="J87" s="98"/>
      <c r="K87" s="46"/>
      <c r="L87" s="99"/>
    </row>
    <row r="88" spans="1:12" s="3" customFormat="1" ht="38.25" hidden="1" customHeight="1" x14ac:dyDescent="0.2">
      <c r="A88" s="66">
        <v>78</v>
      </c>
      <c r="B88" s="24" t="s">
        <v>136</v>
      </c>
      <c r="C88" s="86" t="s">
        <v>86</v>
      </c>
      <c r="D88" s="248"/>
      <c r="E88" s="46"/>
      <c r="F88" s="46"/>
      <c r="G88" s="46"/>
      <c r="H88" s="46"/>
      <c r="I88" s="46"/>
      <c r="J88" s="98"/>
      <c r="K88" s="46"/>
      <c r="L88" s="99"/>
    </row>
    <row r="89" spans="1:12" s="3" customFormat="1" ht="13.5" hidden="1" thickBot="1" x14ac:dyDescent="0.25">
      <c r="A89" s="66">
        <v>79</v>
      </c>
      <c r="B89" s="77" t="s">
        <v>87</v>
      </c>
      <c r="C89" s="68" t="s">
        <v>88</v>
      </c>
      <c r="D89" s="249"/>
      <c r="E89" s="87"/>
      <c r="F89" s="87"/>
      <c r="G89" s="87"/>
      <c r="H89" s="87"/>
      <c r="I89" s="87"/>
      <c r="J89" s="102"/>
      <c r="K89" s="87"/>
      <c r="L89" s="103"/>
    </row>
    <row r="90" spans="1:12" s="3" customFormat="1" hidden="1" x14ac:dyDescent="0.2">
      <c r="A90" s="66">
        <v>80</v>
      </c>
      <c r="B90" s="79" t="s">
        <v>89</v>
      </c>
      <c r="C90" s="78" t="s">
        <v>90</v>
      </c>
      <c r="D90" s="247"/>
      <c r="E90" s="90"/>
      <c r="F90" s="90"/>
      <c r="G90" s="90"/>
      <c r="H90" s="90"/>
      <c r="I90" s="90"/>
      <c r="J90" s="104"/>
      <c r="K90" s="90"/>
      <c r="L90" s="105"/>
    </row>
    <row r="91" spans="1:12" s="3" customFormat="1" hidden="1" x14ac:dyDescent="0.2">
      <c r="A91" s="66">
        <v>81</v>
      </c>
      <c r="B91" s="30" t="s">
        <v>91</v>
      </c>
      <c r="C91" s="8" t="s">
        <v>92</v>
      </c>
      <c r="D91" s="244"/>
      <c r="E91" s="46">
        <f>E92</f>
        <v>0</v>
      </c>
      <c r="F91" s="46">
        <f>F92</f>
        <v>0</v>
      </c>
      <c r="G91" s="46">
        <f>G92</f>
        <v>0</v>
      </c>
      <c r="H91" s="46">
        <f>H92</f>
        <v>0</v>
      </c>
      <c r="I91" s="46">
        <f>I92</f>
        <v>0</v>
      </c>
      <c r="J91" s="98"/>
      <c r="K91" s="46"/>
      <c r="L91" s="99"/>
    </row>
    <row r="92" spans="1:12" s="3" customFormat="1" hidden="1" x14ac:dyDescent="0.2">
      <c r="A92" s="66">
        <v>82</v>
      </c>
      <c r="B92" s="37" t="s">
        <v>93</v>
      </c>
      <c r="C92" s="8" t="s">
        <v>94</v>
      </c>
      <c r="D92" s="244"/>
      <c r="E92" s="46">
        <f>E93+E105</f>
        <v>0</v>
      </c>
      <c r="F92" s="46">
        <f>F93+F105</f>
        <v>0</v>
      </c>
      <c r="G92" s="46">
        <f>G93+G105</f>
        <v>0</v>
      </c>
      <c r="H92" s="46">
        <f>H93+H105</f>
        <v>0</v>
      </c>
      <c r="I92" s="46">
        <f>I93+I105</f>
        <v>0</v>
      </c>
      <c r="J92" s="98"/>
      <c r="K92" s="46"/>
      <c r="L92" s="99"/>
    </row>
    <row r="93" spans="1:12" s="3" customFormat="1" hidden="1" x14ac:dyDescent="0.2">
      <c r="A93" s="66">
        <v>83</v>
      </c>
      <c r="B93" s="37" t="s">
        <v>95</v>
      </c>
      <c r="C93" s="8" t="s">
        <v>96</v>
      </c>
      <c r="D93" s="244"/>
      <c r="E93" s="46">
        <f>E94+E95+E96+E97+E99+E100</f>
        <v>0</v>
      </c>
      <c r="F93" s="46">
        <f>F94+F95+F96+F97+F99+F100</f>
        <v>0</v>
      </c>
      <c r="G93" s="46">
        <f>G94+G95+G96+G97+G99+G100</f>
        <v>0</v>
      </c>
      <c r="H93" s="46">
        <f>H94+H95+H96+H97+H99+H100</f>
        <v>0</v>
      </c>
      <c r="I93" s="46">
        <f>I94+I95+I96+I97+I99+I100</f>
        <v>0</v>
      </c>
      <c r="J93" s="98"/>
      <c r="K93" s="46"/>
      <c r="L93" s="99"/>
    </row>
    <row r="94" spans="1:12" s="3" customFormat="1" hidden="1" x14ac:dyDescent="0.2">
      <c r="A94" s="66">
        <v>84</v>
      </c>
      <c r="B94" s="38" t="s">
        <v>97</v>
      </c>
      <c r="C94" s="6"/>
      <c r="D94" s="242"/>
      <c r="E94" s="46"/>
      <c r="F94" s="46"/>
      <c r="G94" s="46"/>
      <c r="H94" s="46"/>
      <c r="I94" s="46"/>
      <c r="J94" s="106"/>
      <c r="K94" s="46"/>
      <c r="L94" s="99"/>
    </row>
    <row r="95" spans="1:12" s="3" customFormat="1" hidden="1" x14ac:dyDescent="0.2">
      <c r="A95" s="66">
        <v>85</v>
      </c>
      <c r="B95" s="38" t="s">
        <v>102</v>
      </c>
      <c r="C95" s="6"/>
      <c r="D95" s="242"/>
      <c r="E95" s="46"/>
      <c r="F95" s="46"/>
      <c r="G95" s="46"/>
      <c r="H95" s="46"/>
      <c r="I95" s="46"/>
      <c r="J95" s="106"/>
      <c r="K95" s="46"/>
      <c r="L95" s="99"/>
    </row>
    <row r="96" spans="1:12" s="3" customFormat="1" hidden="1" x14ac:dyDescent="0.2">
      <c r="A96" s="66">
        <v>86</v>
      </c>
      <c r="B96" s="38" t="s">
        <v>98</v>
      </c>
      <c r="C96" s="6"/>
      <c r="D96" s="242"/>
      <c r="E96" s="46"/>
      <c r="F96" s="46"/>
      <c r="G96" s="46"/>
      <c r="H96" s="46"/>
      <c r="I96" s="46"/>
      <c r="J96" s="106"/>
      <c r="K96" s="46"/>
      <c r="L96" s="99"/>
    </row>
    <row r="97" spans="1:12" s="3" customFormat="1" hidden="1" x14ac:dyDescent="0.2">
      <c r="A97" s="66">
        <v>87</v>
      </c>
      <c r="B97" s="93" t="s">
        <v>100</v>
      </c>
      <c r="C97" s="6"/>
      <c r="D97" s="242"/>
      <c r="E97" s="46"/>
      <c r="F97" s="46"/>
      <c r="G97" s="46"/>
      <c r="H97" s="46"/>
      <c r="I97" s="46"/>
      <c r="J97" s="106"/>
      <c r="K97" s="46"/>
      <c r="L97" s="99"/>
    </row>
    <row r="98" spans="1:12" s="3" customFormat="1" hidden="1" x14ac:dyDescent="0.2">
      <c r="A98" s="66">
        <v>88</v>
      </c>
      <c r="B98" s="197" t="s">
        <v>200</v>
      </c>
      <c r="C98" s="6"/>
      <c r="D98" s="242"/>
      <c r="E98" s="46"/>
      <c r="F98" s="46"/>
      <c r="G98" s="46"/>
      <c r="H98" s="46"/>
      <c r="I98" s="46"/>
      <c r="J98" s="106"/>
      <c r="K98" s="46"/>
      <c r="L98" s="99"/>
    </row>
    <row r="99" spans="1:12" s="3" customFormat="1" hidden="1" x14ac:dyDescent="0.2">
      <c r="A99" s="66">
        <v>89</v>
      </c>
      <c r="B99" s="94" t="s">
        <v>99</v>
      </c>
      <c r="C99" s="6"/>
      <c r="D99" s="242"/>
      <c r="E99" s="46"/>
      <c r="F99" s="46"/>
      <c r="G99" s="46"/>
      <c r="H99" s="46"/>
      <c r="I99" s="46"/>
      <c r="J99" s="106"/>
      <c r="K99" s="46"/>
      <c r="L99" s="99"/>
    </row>
    <row r="100" spans="1:12" s="3" customFormat="1" hidden="1" x14ac:dyDescent="0.2">
      <c r="A100" s="66">
        <v>90</v>
      </c>
      <c r="B100" s="95" t="s">
        <v>237</v>
      </c>
      <c r="C100" s="6"/>
      <c r="D100" s="242"/>
      <c r="E100" s="46"/>
      <c r="F100" s="46"/>
      <c r="G100" s="46"/>
      <c r="H100" s="46"/>
      <c r="I100" s="46"/>
      <c r="J100" s="106"/>
      <c r="K100" s="46"/>
      <c r="L100" s="99"/>
    </row>
    <row r="101" spans="1:12" s="3" customFormat="1" hidden="1" x14ac:dyDescent="0.2">
      <c r="A101" s="66">
        <v>91</v>
      </c>
      <c r="B101" s="95" t="s">
        <v>238</v>
      </c>
      <c r="C101" s="6"/>
      <c r="D101" s="242"/>
      <c r="E101" s="46"/>
      <c r="F101" s="46"/>
      <c r="G101" s="46"/>
      <c r="H101" s="46"/>
      <c r="I101" s="46"/>
      <c r="J101" s="98"/>
      <c r="K101" s="46"/>
      <c r="L101" s="99"/>
    </row>
    <row r="102" spans="1:12" s="3" customFormat="1" hidden="1" x14ac:dyDescent="0.2">
      <c r="A102" s="66">
        <v>92</v>
      </c>
      <c r="B102" s="3" t="s">
        <v>269</v>
      </c>
      <c r="C102" s="6"/>
      <c r="D102" s="242"/>
      <c r="E102" s="46"/>
      <c r="F102" s="46"/>
      <c r="G102" s="46"/>
      <c r="H102" s="46"/>
      <c r="I102" s="46"/>
      <c r="J102" s="98"/>
      <c r="K102" s="46"/>
      <c r="L102" s="99"/>
    </row>
    <row r="103" spans="1:12" s="3" customFormat="1" hidden="1" x14ac:dyDescent="0.2">
      <c r="A103" s="66">
        <v>93</v>
      </c>
      <c r="B103" s="95" t="s">
        <v>267</v>
      </c>
      <c r="C103" s="6"/>
      <c r="D103" s="242"/>
      <c r="E103" s="46"/>
      <c r="F103" s="46"/>
      <c r="G103" s="46"/>
      <c r="H103" s="46"/>
      <c r="I103" s="46"/>
      <c r="J103" s="98"/>
      <c r="K103" s="46"/>
      <c r="L103" s="99"/>
    </row>
    <row r="104" spans="1:12" s="3" customFormat="1" hidden="1" x14ac:dyDescent="0.2">
      <c r="A104" s="66">
        <v>94</v>
      </c>
      <c r="B104" s="95" t="s">
        <v>268</v>
      </c>
      <c r="C104" s="6"/>
      <c r="D104" s="242"/>
      <c r="E104" s="46"/>
      <c r="F104" s="46"/>
      <c r="G104" s="46"/>
      <c r="H104" s="46"/>
      <c r="I104" s="46"/>
      <c r="J104" s="98"/>
      <c r="K104" s="46"/>
      <c r="L104" s="99"/>
    </row>
    <row r="105" spans="1:12" s="3" customFormat="1" hidden="1" x14ac:dyDescent="0.2">
      <c r="A105" s="66">
        <v>95</v>
      </c>
      <c r="B105" s="96" t="s">
        <v>103</v>
      </c>
      <c r="C105" s="8" t="s">
        <v>104</v>
      </c>
      <c r="D105" s="244"/>
      <c r="E105" s="46">
        <f>E106+E107+E108</f>
        <v>0</v>
      </c>
      <c r="F105" s="46">
        <f>F106+F107+F108</f>
        <v>0</v>
      </c>
      <c r="G105" s="46">
        <f>G106+G107+G108</f>
        <v>0</v>
      </c>
      <c r="H105" s="46">
        <f>H106+H107+H108</f>
        <v>0</v>
      </c>
      <c r="I105" s="46">
        <f>I106+I107+I108</f>
        <v>0</v>
      </c>
      <c r="J105" s="98"/>
      <c r="K105" s="46"/>
      <c r="L105" s="99"/>
    </row>
    <row r="106" spans="1:12" s="3" customFormat="1" hidden="1" x14ac:dyDescent="0.2">
      <c r="A106" s="66">
        <v>96</v>
      </c>
      <c r="B106" s="97" t="s">
        <v>105</v>
      </c>
      <c r="C106" s="6"/>
      <c r="D106" s="242"/>
      <c r="E106" s="46"/>
      <c r="F106" s="46"/>
      <c r="G106" s="46"/>
      <c r="H106" s="46"/>
      <c r="I106" s="46"/>
      <c r="J106" s="106"/>
      <c r="K106" s="46"/>
      <c r="L106" s="99"/>
    </row>
    <row r="107" spans="1:12" s="3" customFormat="1" hidden="1" x14ac:dyDescent="0.2">
      <c r="A107" s="66">
        <v>97</v>
      </c>
      <c r="B107" s="62" t="s">
        <v>106</v>
      </c>
      <c r="C107" s="6"/>
      <c r="D107" s="242"/>
      <c r="E107" s="46"/>
      <c r="F107" s="46"/>
      <c r="G107" s="46"/>
      <c r="H107" s="46"/>
      <c r="I107" s="46"/>
      <c r="J107" s="106"/>
      <c r="K107" s="46"/>
      <c r="L107" s="99"/>
    </row>
    <row r="108" spans="1:12" s="3" customFormat="1" hidden="1" x14ac:dyDescent="0.2">
      <c r="A108" s="66">
        <v>98</v>
      </c>
      <c r="B108" s="38" t="s">
        <v>141</v>
      </c>
      <c r="C108" s="6"/>
      <c r="D108" s="242"/>
      <c r="E108" s="46"/>
      <c r="F108" s="46"/>
      <c r="G108" s="46"/>
      <c r="H108" s="46"/>
      <c r="I108" s="46"/>
      <c r="J108" s="106"/>
      <c r="K108" s="46"/>
      <c r="L108" s="99"/>
    </row>
    <row r="109" spans="1:12" s="3" customFormat="1" hidden="1" x14ac:dyDescent="0.2">
      <c r="A109" s="66">
        <v>99</v>
      </c>
      <c r="B109" s="38" t="s">
        <v>197</v>
      </c>
      <c r="C109" s="6"/>
      <c r="D109" s="242"/>
      <c r="E109" s="46"/>
      <c r="F109" s="46"/>
      <c r="G109" s="46"/>
      <c r="H109" s="46"/>
      <c r="I109" s="46"/>
      <c r="J109" s="98"/>
      <c r="K109" s="46"/>
      <c r="L109" s="99"/>
    </row>
    <row r="110" spans="1:12" s="3" customFormat="1" ht="25.5" hidden="1" x14ac:dyDescent="0.2">
      <c r="A110" s="66">
        <v>100</v>
      </c>
      <c r="B110" s="25" t="s">
        <v>107</v>
      </c>
      <c r="C110" s="86" t="s">
        <v>108</v>
      </c>
      <c r="D110" s="248"/>
      <c r="E110" s="46">
        <f>E115</f>
        <v>0</v>
      </c>
      <c r="F110" s="46">
        <f>F115</f>
        <v>0</v>
      </c>
      <c r="G110" s="46">
        <f>G115</f>
        <v>0</v>
      </c>
      <c r="H110" s="46">
        <f>H115</f>
        <v>0</v>
      </c>
      <c r="I110" s="46">
        <f>I115</f>
        <v>0</v>
      </c>
      <c r="J110" s="98"/>
      <c r="K110" s="46"/>
      <c r="L110" s="99"/>
    </row>
    <row r="111" spans="1:12" s="3" customFormat="1" hidden="1" x14ac:dyDescent="0.2">
      <c r="A111" s="66">
        <v>101</v>
      </c>
      <c r="B111" s="3" t="s">
        <v>264</v>
      </c>
      <c r="C111" s="8" t="s">
        <v>110</v>
      </c>
      <c r="D111" s="244"/>
      <c r="E111" s="46"/>
      <c r="F111" s="46"/>
      <c r="G111" s="46"/>
      <c r="H111" s="46"/>
      <c r="I111" s="46"/>
      <c r="J111" s="106"/>
      <c r="K111" s="46"/>
      <c r="L111" s="99"/>
    </row>
    <row r="112" spans="1:12" s="3" customFormat="1" hidden="1" x14ac:dyDescent="0.2">
      <c r="A112" s="66">
        <v>102</v>
      </c>
      <c r="B112" s="26" t="s">
        <v>270</v>
      </c>
      <c r="C112" s="8"/>
      <c r="D112" s="244"/>
      <c r="E112" s="46"/>
      <c r="F112" s="46"/>
      <c r="G112" s="46"/>
      <c r="H112" s="46"/>
      <c r="I112" s="46"/>
      <c r="J112" s="106"/>
      <c r="K112" s="46"/>
      <c r="L112" s="99"/>
    </row>
    <row r="113" spans="1:12" s="3" customFormat="1" hidden="1" x14ac:dyDescent="0.2">
      <c r="A113" s="66">
        <v>103</v>
      </c>
      <c r="B113" s="26" t="s">
        <v>271</v>
      </c>
      <c r="C113" s="8"/>
      <c r="D113" s="244"/>
      <c r="E113" s="46"/>
      <c r="F113" s="46"/>
      <c r="G113" s="46"/>
      <c r="H113" s="46"/>
      <c r="I113" s="46"/>
      <c r="J113" s="106"/>
      <c r="K113" s="46"/>
      <c r="L113" s="99"/>
    </row>
    <row r="114" spans="1:12" s="3" customFormat="1" hidden="1" x14ac:dyDescent="0.2">
      <c r="A114" s="66">
        <v>104</v>
      </c>
      <c r="B114" s="26" t="s">
        <v>172</v>
      </c>
      <c r="C114" s="8" t="s">
        <v>173</v>
      </c>
      <c r="D114" s="244"/>
      <c r="E114" s="46"/>
      <c r="F114" s="46"/>
      <c r="G114" s="46"/>
      <c r="H114" s="46"/>
      <c r="I114" s="46"/>
      <c r="J114" s="106"/>
      <c r="K114" s="46"/>
      <c r="L114" s="99"/>
    </row>
    <row r="115" spans="1:12" s="3" customFormat="1" ht="26.25" hidden="1" thickBot="1" x14ac:dyDescent="0.25">
      <c r="A115" s="66">
        <v>105</v>
      </c>
      <c r="B115" s="276" t="s">
        <v>215</v>
      </c>
      <c r="C115" s="277" t="s">
        <v>214</v>
      </c>
      <c r="D115" s="267"/>
      <c r="E115" s="269">
        <f>F115+G115+H115+I115</f>
        <v>0</v>
      </c>
      <c r="F115" s="269"/>
      <c r="G115" s="269"/>
      <c r="H115" s="269"/>
      <c r="I115" s="269"/>
      <c r="J115" s="268"/>
      <c r="K115" s="269"/>
      <c r="L115" s="270"/>
    </row>
    <row r="116" spans="1:12" s="14" customFormat="1" x14ac:dyDescent="0.2">
      <c r="A116" s="66">
        <v>106</v>
      </c>
      <c r="B116" s="59" t="s">
        <v>367</v>
      </c>
      <c r="C116" s="60"/>
      <c r="D116" s="278">
        <f t="shared" ref="D116:I116" si="6">D130+D120+D126</f>
        <v>361.76</v>
      </c>
      <c r="E116" s="278">
        <f t="shared" si="6"/>
        <v>249</v>
      </c>
      <c r="F116" s="883">
        <f t="shared" si="6"/>
        <v>0</v>
      </c>
      <c r="G116" s="883">
        <f t="shared" si="6"/>
        <v>0</v>
      </c>
      <c r="H116" s="883">
        <f t="shared" si="6"/>
        <v>249</v>
      </c>
      <c r="I116" s="883">
        <f t="shared" si="6"/>
        <v>0</v>
      </c>
      <c r="J116" s="987">
        <v>112.76</v>
      </c>
      <c r="K116" s="883">
        <v>0</v>
      </c>
      <c r="L116" s="988">
        <v>0</v>
      </c>
    </row>
    <row r="117" spans="1:12" s="3" customFormat="1" ht="25.5" hidden="1" x14ac:dyDescent="0.2">
      <c r="A117" s="66">
        <v>107</v>
      </c>
      <c r="B117" s="25" t="s">
        <v>112</v>
      </c>
      <c r="C117" s="43" t="s">
        <v>137</v>
      </c>
      <c r="D117" s="251"/>
      <c r="E117" s="46"/>
      <c r="F117" s="46"/>
      <c r="G117" s="46"/>
      <c r="H117" s="46"/>
      <c r="I117" s="46"/>
      <c r="J117" s="989"/>
      <c r="K117" s="881"/>
      <c r="L117" s="990"/>
    </row>
    <row r="118" spans="1:12" s="3" customFormat="1" hidden="1" x14ac:dyDescent="0.2">
      <c r="A118" s="66">
        <v>108</v>
      </c>
      <c r="B118" s="30" t="s">
        <v>113</v>
      </c>
      <c r="C118" s="8" t="s">
        <v>114</v>
      </c>
      <c r="D118" s="244"/>
      <c r="E118" s="46"/>
      <c r="F118" s="46"/>
      <c r="G118" s="46"/>
      <c r="H118" s="46"/>
      <c r="I118" s="46"/>
      <c r="J118" s="989"/>
      <c r="K118" s="881"/>
      <c r="L118" s="990"/>
    </row>
    <row r="119" spans="1:12" s="15" customFormat="1" hidden="1" x14ac:dyDescent="0.2">
      <c r="A119" s="66">
        <v>109</v>
      </c>
      <c r="B119" s="39" t="s">
        <v>115</v>
      </c>
      <c r="C119" s="6" t="s">
        <v>116</v>
      </c>
      <c r="D119" s="242"/>
      <c r="E119" s="46"/>
      <c r="F119" s="46"/>
      <c r="G119" s="46"/>
      <c r="H119" s="46"/>
      <c r="I119" s="46"/>
      <c r="J119" s="989"/>
      <c r="K119" s="881"/>
      <c r="L119" s="990"/>
    </row>
    <row r="120" spans="1:12" s="15" customFormat="1" hidden="1" x14ac:dyDescent="0.2">
      <c r="A120" s="66">
        <v>110</v>
      </c>
      <c r="B120" s="39" t="s">
        <v>272</v>
      </c>
      <c r="C120" s="8" t="s">
        <v>273</v>
      </c>
      <c r="D120" s="242"/>
      <c r="E120" s="46"/>
      <c r="F120" s="46"/>
      <c r="G120" s="46"/>
      <c r="H120" s="46"/>
      <c r="I120" s="46"/>
      <c r="J120" s="991"/>
      <c r="K120" s="881"/>
      <c r="L120" s="990"/>
    </row>
    <row r="121" spans="1:12" s="15" customFormat="1" hidden="1" x14ac:dyDescent="0.2">
      <c r="A121" s="66">
        <v>111</v>
      </c>
      <c r="B121" s="39" t="s">
        <v>274</v>
      </c>
      <c r="C121" s="480" t="s">
        <v>275</v>
      </c>
      <c r="D121" s="242"/>
      <c r="E121" s="46"/>
      <c r="F121" s="46"/>
      <c r="G121" s="46"/>
      <c r="H121" s="46"/>
      <c r="I121" s="46"/>
      <c r="J121" s="991"/>
      <c r="K121" s="881"/>
      <c r="L121" s="990"/>
    </row>
    <row r="122" spans="1:12" s="15" customFormat="1" hidden="1" x14ac:dyDescent="0.2">
      <c r="A122" s="66">
        <v>112</v>
      </c>
      <c r="B122" s="39" t="s">
        <v>276</v>
      </c>
      <c r="C122" s="127" t="s">
        <v>277</v>
      </c>
      <c r="D122" s="242"/>
      <c r="E122" s="46"/>
      <c r="F122" s="46"/>
      <c r="G122" s="46"/>
      <c r="H122" s="46"/>
      <c r="I122" s="46"/>
      <c r="J122" s="991"/>
      <c r="K122" s="881"/>
      <c r="L122" s="990"/>
    </row>
    <row r="123" spans="1:12" s="15" customFormat="1" hidden="1" x14ac:dyDescent="0.2">
      <c r="A123" s="66">
        <v>113</v>
      </c>
      <c r="B123" s="39" t="s">
        <v>303</v>
      </c>
      <c r="C123" s="480" t="s">
        <v>304</v>
      </c>
      <c r="D123" s="242"/>
      <c r="E123" s="46"/>
      <c r="F123" s="46"/>
      <c r="G123" s="46"/>
      <c r="H123" s="46"/>
      <c r="I123" s="46"/>
      <c r="J123" s="991"/>
      <c r="K123" s="881"/>
      <c r="L123" s="990"/>
    </row>
    <row r="124" spans="1:12" s="15" customFormat="1" hidden="1" x14ac:dyDescent="0.2">
      <c r="A124" s="66">
        <v>114</v>
      </c>
      <c r="B124" s="39" t="s">
        <v>305</v>
      </c>
      <c r="C124" s="127" t="s">
        <v>300</v>
      </c>
      <c r="D124" s="242"/>
      <c r="E124" s="46"/>
      <c r="F124" s="46"/>
      <c r="G124" s="46"/>
      <c r="H124" s="46"/>
      <c r="I124" s="46"/>
      <c r="J124" s="991"/>
      <c r="K124" s="881"/>
      <c r="L124" s="990"/>
    </row>
    <row r="125" spans="1:12" s="15" customFormat="1" hidden="1" x14ac:dyDescent="0.2">
      <c r="A125" s="66">
        <v>115</v>
      </c>
      <c r="B125" s="39" t="s">
        <v>276</v>
      </c>
      <c r="C125" s="127" t="s">
        <v>299</v>
      </c>
      <c r="D125" s="242"/>
      <c r="E125" s="46"/>
      <c r="F125" s="46"/>
      <c r="G125" s="46"/>
      <c r="H125" s="46"/>
      <c r="I125" s="46"/>
      <c r="J125" s="991"/>
      <c r="K125" s="881"/>
      <c r="L125" s="990"/>
    </row>
    <row r="126" spans="1:12" s="15" customFormat="1" ht="26.45" customHeight="1" x14ac:dyDescent="0.2">
      <c r="A126" s="66">
        <v>116</v>
      </c>
      <c r="B126" s="887" t="s">
        <v>359</v>
      </c>
      <c r="C126" s="480" t="s">
        <v>361</v>
      </c>
      <c r="D126" s="152">
        <f t="shared" ref="D126:I126" si="7">D127+D128+D129</f>
        <v>361.76</v>
      </c>
      <c r="E126" s="152">
        <f t="shared" si="7"/>
        <v>249</v>
      </c>
      <c r="F126" s="881">
        <f t="shared" si="7"/>
        <v>0</v>
      </c>
      <c r="G126" s="881">
        <f t="shared" si="7"/>
        <v>0</v>
      </c>
      <c r="H126" s="881">
        <f t="shared" si="7"/>
        <v>249</v>
      </c>
      <c r="I126" s="881">
        <f t="shared" si="7"/>
        <v>0</v>
      </c>
      <c r="J126" s="991">
        <v>112.76</v>
      </c>
      <c r="K126" s="881">
        <v>0</v>
      </c>
      <c r="L126" s="990">
        <v>0</v>
      </c>
    </row>
    <row r="127" spans="1:12" s="15" customFormat="1" x14ac:dyDescent="0.2">
      <c r="A127" s="114">
        <v>117</v>
      </c>
      <c r="B127" s="888" t="s">
        <v>360</v>
      </c>
      <c r="C127" s="127" t="s">
        <v>364</v>
      </c>
      <c r="D127" s="880">
        <v>304</v>
      </c>
      <c r="E127" s="152">
        <f>F127+G127+H127+I127</f>
        <v>209</v>
      </c>
      <c r="F127" s="881">
        <v>0</v>
      </c>
      <c r="G127" s="881">
        <v>0</v>
      </c>
      <c r="H127" s="881">
        <v>209</v>
      </c>
      <c r="I127" s="881">
        <v>0</v>
      </c>
      <c r="J127" s="98"/>
      <c r="K127" s="46"/>
      <c r="L127" s="99"/>
    </row>
    <row r="128" spans="1:12" s="15" customFormat="1" hidden="1" x14ac:dyDescent="0.2">
      <c r="A128" s="66">
        <v>118</v>
      </c>
      <c r="B128" s="39" t="s">
        <v>362</v>
      </c>
      <c r="C128" s="127" t="s">
        <v>365</v>
      </c>
      <c r="D128" s="880"/>
      <c r="E128" s="152">
        <f>F128+G128+H128+I128</f>
        <v>0</v>
      </c>
      <c r="F128" s="881">
        <v>0</v>
      </c>
      <c r="G128" s="881">
        <v>0</v>
      </c>
      <c r="H128" s="881">
        <v>0</v>
      </c>
      <c r="I128" s="881">
        <v>0</v>
      </c>
      <c r="J128" s="98"/>
      <c r="K128" s="46"/>
      <c r="L128" s="99"/>
    </row>
    <row r="129" spans="1:14" s="15" customFormat="1" x14ac:dyDescent="0.2">
      <c r="A129" s="114">
        <v>119</v>
      </c>
      <c r="B129" s="889" t="s">
        <v>363</v>
      </c>
      <c r="C129" s="890" t="s">
        <v>366</v>
      </c>
      <c r="D129" s="986">
        <v>57.76</v>
      </c>
      <c r="E129" s="891">
        <f>F129+G129+H129+I129</f>
        <v>40</v>
      </c>
      <c r="F129" s="892">
        <v>0</v>
      </c>
      <c r="G129" s="892">
        <v>0</v>
      </c>
      <c r="H129" s="892">
        <v>40</v>
      </c>
      <c r="I129" s="892">
        <v>0</v>
      </c>
      <c r="J129" s="893"/>
      <c r="K129" s="894"/>
      <c r="L129" s="895"/>
    </row>
    <row r="130" spans="1:14" s="3" customFormat="1" hidden="1" x14ac:dyDescent="0.2">
      <c r="A130" s="82">
        <v>116</v>
      </c>
      <c r="B130" s="886" t="s">
        <v>117</v>
      </c>
      <c r="C130" s="78" t="s">
        <v>118</v>
      </c>
      <c r="D130" s="247"/>
      <c r="E130" s="180">
        <f t="shared" ref="E130:I131" si="8">E131</f>
        <v>0</v>
      </c>
      <c r="F130" s="180">
        <f t="shared" si="8"/>
        <v>0</v>
      </c>
      <c r="G130" s="180">
        <f t="shared" si="8"/>
        <v>0</v>
      </c>
      <c r="H130" s="180">
        <f t="shared" si="8"/>
        <v>0</v>
      </c>
      <c r="I130" s="180">
        <f t="shared" si="8"/>
        <v>0</v>
      </c>
      <c r="J130" s="181"/>
      <c r="K130" s="179"/>
      <c r="L130" s="182"/>
    </row>
    <row r="131" spans="1:14" s="3" customFormat="1" hidden="1" x14ac:dyDescent="0.2">
      <c r="A131" s="66">
        <v>117</v>
      </c>
      <c r="B131" s="30" t="s">
        <v>368</v>
      </c>
      <c r="C131" s="4">
        <v>71</v>
      </c>
      <c r="D131" s="241"/>
      <c r="E131" s="138">
        <f t="shared" si="8"/>
        <v>0</v>
      </c>
      <c r="F131" s="138">
        <f t="shared" si="8"/>
        <v>0</v>
      </c>
      <c r="G131" s="138">
        <f t="shared" si="8"/>
        <v>0</v>
      </c>
      <c r="H131" s="138">
        <f t="shared" si="8"/>
        <v>0</v>
      </c>
      <c r="I131" s="138">
        <f t="shared" si="8"/>
        <v>0</v>
      </c>
      <c r="J131" s="98"/>
      <c r="K131" s="46"/>
      <c r="L131" s="99"/>
    </row>
    <row r="132" spans="1:14" s="3" customFormat="1" hidden="1" x14ac:dyDescent="0.2">
      <c r="A132" s="66">
        <v>118</v>
      </c>
      <c r="B132" s="30" t="s">
        <v>120</v>
      </c>
      <c r="C132" s="4" t="s">
        <v>121</v>
      </c>
      <c r="D132" s="241"/>
      <c r="E132" s="138">
        <f>E133+E134+E136+E137</f>
        <v>0</v>
      </c>
      <c r="F132" s="138">
        <f>F133+F134+F136+F137</f>
        <v>0</v>
      </c>
      <c r="G132" s="138">
        <f>G133+G134+G136+G137</f>
        <v>0</v>
      </c>
      <c r="H132" s="138">
        <f>H133+H134+H136+H137</f>
        <v>0</v>
      </c>
      <c r="I132" s="138">
        <f>I133+I134+I136+I137</f>
        <v>0</v>
      </c>
      <c r="J132" s="98"/>
      <c r="K132" s="46"/>
      <c r="L132" s="99"/>
    </row>
    <row r="133" spans="1:14" s="3" customFormat="1" hidden="1" x14ac:dyDescent="0.2">
      <c r="A133" s="66">
        <v>119</v>
      </c>
      <c r="B133" s="32" t="s">
        <v>122</v>
      </c>
      <c r="C133" s="9" t="s">
        <v>123</v>
      </c>
      <c r="D133" s="252"/>
      <c r="E133" s="138"/>
      <c r="F133" s="138"/>
      <c r="G133" s="138"/>
      <c r="H133" s="138"/>
      <c r="I133" s="138"/>
      <c r="J133" s="106"/>
      <c r="K133" s="46"/>
      <c r="L133" s="99"/>
    </row>
    <row r="134" spans="1:14" s="3" customFormat="1" hidden="1" x14ac:dyDescent="0.2">
      <c r="A134" s="66">
        <v>120</v>
      </c>
      <c r="B134" s="34" t="s">
        <v>124</v>
      </c>
      <c r="C134" s="9" t="s">
        <v>125</v>
      </c>
      <c r="D134" s="252"/>
      <c r="E134" s="46"/>
      <c r="F134" s="46"/>
      <c r="G134" s="46"/>
      <c r="H134" s="46"/>
      <c r="I134" s="46"/>
      <c r="J134" s="106"/>
      <c r="K134" s="46"/>
      <c r="L134" s="99"/>
    </row>
    <row r="135" spans="1:14" s="3" customFormat="1" hidden="1" x14ac:dyDescent="0.2">
      <c r="A135" s="66">
        <v>121</v>
      </c>
      <c r="B135" s="34" t="s">
        <v>223</v>
      </c>
      <c r="C135" s="301" t="s">
        <v>125</v>
      </c>
      <c r="D135" s="252"/>
      <c r="E135" s="46"/>
      <c r="F135" s="46"/>
      <c r="G135" s="46"/>
      <c r="H135" s="46"/>
      <c r="I135" s="46"/>
      <c r="J135" s="106"/>
      <c r="K135" s="46"/>
      <c r="L135" s="99"/>
    </row>
    <row r="136" spans="1:14" s="3" customFormat="1" hidden="1" x14ac:dyDescent="0.2">
      <c r="A136" s="66">
        <v>122</v>
      </c>
      <c r="B136" s="31" t="s">
        <v>126</v>
      </c>
      <c r="C136" s="9" t="s">
        <v>127</v>
      </c>
      <c r="D136" s="252"/>
      <c r="E136" s="46"/>
      <c r="F136" s="46"/>
      <c r="G136" s="46"/>
      <c r="H136" s="46"/>
      <c r="I136" s="46"/>
      <c r="J136" s="106"/>
      <c r="K136" s="46"/>
      <c r="L136" s="99"/>
    </row>
    <row r="137" spans="1:14" s="3" customFormat="1" ht="13.5" hidden="1" thickBot="1" x14ac:dyDescent="0.25">
      <c r="A137" s="66">
        <v>123</v>
      </c>
      <c r="B137" s="80" t="s">
        <v>128</v>
      </c>
      <c r="C137" s="81" t="s">
        <v>129</v>
      </c>
      <c r="D137" s="81"/>
      <c r="E137" s="91"/>
      <c r="F137" s="91"/>
      <c r="G137" s="91"/>
      <c r="H137" s="91"/>
      <c r="I137" s="91"/>
      <c r="J137" s="107"/>
      <c r="K137" s="91"/>
      <c r="L137" s="108"/>
    </row>
    <row r="138" spans="1:14" x14ac:dyDescent="0.2">
      <c r="E138" s="10"/>
      <c r="F138" s="10"/>
      <c r="G138" s="10"/>
      <c r="H138" s="10"/>
      <c r="I138" s="10"/>
      <c r="J138" s="10"/>
      <c r="K138" s="10"/>
      <c r="L138" s="10"/>
    </row>
    <row r="139" spans="1:14" s="3" customFormat="1" x14ac:dyDescent="0.2">
      <c r="B139" s="11" t="s">
        <v>146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1:14" s="3" customFormat="1" ht="12.75" customHeight="1" x14ac:dyDescent="0.2">
      <c r="B140" s="11" t="s">
        <v>130</v>
      </c>
      <c r="C140" s="88" t="s">
        <v>161</v>
      </c>
      <c r="D140" s="88"/>
      <c r="F140" s="12"/>
      <c r="H140" s="228"/>
      <c r="I140" s="12" t="s">
        <v>290</v>
      </c>
      <c r="M140" s="18"/>
      <c r="N140" s="18"/>
    </row>
    <row r="141" spans="1:14" s="3" customFormat="1" ht="12.75" customHeight="1" x14ac:dyDescent="0.2">
      <c r="B141" s="16" t="s">
        <v>132</v>
      </c>
      <c r="C141" s="228" t="s">
        <v>145</v>
      </c>
      <c r="D141" s="228"/>
      <c r="E141" s="228"/>
      <c r="F141" s="12"/>
      <c r="H141" s="89"/>
      <c r="I141" s="1008" t="s">
        <v>292</v>
      </c>
      <c r="J141" s="1008"/>
      <c r="K141" s="1008"/>
      <c r="L141" s="1008"/>
      <c r="M141" s="89"/>
      <c r="N141" s="18"/>
    </row>
    <row r="142" spans="1:14" ht="12.75" customHeight="1" x14ac:dyDescent="0.2">
      <c r="I142" s="12" t="s">
        <v>291</v>
      </c>
      <c r="J142" s="3"/>
      <c r="K142" s="3"/>
      <c r="L142" s="3"/>
    </row>
    <row r="143" spans="1:14" ht="12.75" customHeight="1" x14ac:dyDescent="0.2">
      <c r="H143" s="12"/>
      <c r="I143" s="3"/>
      <c r="J143" s="3"/>
      <c r="K143" s="3"/>
    </row>
    <row r="144" spans="1:14" ht="12.75" customHeight="1" x14ac:dyDescent="0.2">
      <c r="H144" s="1008"/>
      <c r="I144" s="1008"/>
      <c r="J144" s="1008"/>
      <c r="K144" s="1008"/>
    </row>
    <row r="145" spans="8:11" ht="12.75" customHeight="1" x14ac:dyDescent="0.2">
      <c r="H145" s="3"/>
      <c r="I145" s="3"/>
      <c r="J145" s="3"/>
      <c r="K145" s="3"/>
    </row>
    <row r="146" spans="8:11" ht="12.75" customHeight="1" x14ac:dyDescent="0.2"/>
    <row r="147" spans="8:11" ht="12.75" customHeight="1" x14ac:dyDescent="0.2"/>
    <row r="148" spans="8:11" ht="12.75" customHeight="1" x14ac:dyDescent="0.2"/>
    <row r="149" spans="8:11" ht="12.75" customHeight="1" x14ac:dyDescent="0.2"/>
    <row r="150" spans="8:11" ht="12.75" customHeight="1" x14ac:dyDescent="0.2"/>
    <row r="151" spans="8:11" ht="12.75" customHeight="1" x14ac:dyDescent="0.2"/>
    <row r="152" spans="8:11" ht="12.75" customHeight="1" x14ac:dyDescent="0.2"/>
    <row r="153" spans="8:11" ht="12.75" customHeight="1" x14ac:dyDescent="0.2"/>
    <row r="154" spans="8:11" ht="12.75" customHeight="1" x14ac:dyDescent="0.2"/>
    <row r="155" spans="8:11" ht="12.75" customHeight="1" x14ac:dyDescent="0.2"/>
    <row r="156" spans="8:11" ht="12.75" customHeight="1" x14ac:dyDescent="0.2"/>
    <row r="157" spans="8:11" ht="12.75" customHeight="1" x14ac:dyDescent="0.2"/>
    <row r="158" spans="8:11" ht="12.75" customHeight="1" x14ac:dyDescent="0.2"/>
    <row r="159" spans="8:11" ht="12.75" customHeight="1" x14ac:dyDescent="0.2"/>
    <row r="160" spans="8:11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</sheetData>
  <mergeCells count="13">
    <mergeCell ref="H144:K144"/>
    <mergeCell ref="I141:L141"/>
    <mergeCell ref="D9:D10"/>
    <mergeCell ref="B5:L5"/>
    <mergeCell ref="B6:L6"/>
    <mergeCell ref="A8:B8"/>
    <mergeCell ref="A9:A10"/>
    <mergeCell ref="B9:B10"/>
    <mergeCell ref="C9:C10"/>
    <mergeCell ref="B7:L7"/>
    <mergeCell ref="E9:E10"/>
    <mergeCell ref="F9:I9"/>
    <mergeCell ref="J9:L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7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7"/>
  <sheetViews>
    <sheetView topLeftCell="A52" workbookViewId="0">
      <selection activeCell="A137" sqref="A78:IV137"/>
    </sheetView>
  </sheetViews>
  <sheetFormatPr defaultRowHeight="12.75" x14ac:dyDescent="0.2"/>
  <cols>
    <col min="1" max="1" width="4.5703125" style="45" customWidth="1"/>
    <col min="2" max="2" width="54.42578125" style="54" customWidth="1"/>
    <col min="3" max="3" width="8.42578125" style="45" customWidth="1"/>
    <col min="4" max="4" width="9.5703125" style="45" customWidth="1"/>
    <col min="5" max="5" width="9.28515625" style="45" customWidth="1"/>
    <col min="6" max="6" width="8" style="45" customWidth="1"/>
    <col min="7" max="7" width="7.28515625" style="45" customWidth="1"/>
    <col min="8" max="8" width="7.5703125" style="45" customWidth="1"/>
    <col min="9" max="9" width="7.85546875" style="45" customWidth="1"/>
    <col min="10" max="11" width="7.140625" style="45" customWidth="1"/>
    <col min="12" max="12" width="7" style="45" bestFit="1" customWidth="1"/>
    <col min="13" max="16384" width="9.140625" style="45"/>
  </cols>
  <sheetData>
    <row r="1" spans="1:13" ht="12.75" customHeight="1" x14ac:dyDescent="0.2">
      <c r="B1" s="48" t="s">
        <v>154</v>
      </c>
      <c r="C1" s="48"/>
      <c r="D1" s="48"/>
      <c r="E1" s="48"/>
      <c r="F1" s="48"/>
      <c r="G1" s="48"/>
      <c r="H1" s="48"/>
      <c r="I1" s="3"/>
      <c r="J1" s="3"/>
      <c r="K1" s="3"/>
      <c r="L1" s="3"/>
    </row>
    <row r="2" spans="1:13" ht="12.75" customHeight="1" x14ac:dyDescent="0.2">
      <c r="B2" s="49" t="s">
        <v>209</v>
      </c>
      <c r="C2" s="48"/>
      <c r="D2" s="48"/>
      <c r="E2" s="48"/>
      <c r="F2" s="48"/>
      <c r="G2" s="48"/>
      <c r="H2" s="48"/>
      <c r="I2" s="3"/>
      <c r="J2" s="3"/>
      <c r="K2" s="3"/>
      <c r="L2" s="3"/>
    </row>
    <row r="3" spans="1:13" ht="12.75" customHeight="1" x14ac:dyDescent="0.2">
      <c r="B3" s="48" t="s">
        <v>138</v>
      </c>
      <c r="C3" s="48"/>
      <c r="D3" s="48"/>
      <c r="E3" s="48"/>
      <c r="F3" s="48"/>
      <c r="G3" s="48"/>
      <c r="H3" s="48"/>
      <c r="I3" s="3"/>
      <c r="J3" s="3"/>
      <c r="K3" s="3"/>
      <c r="L3" s="3"/>
    </row>
    <row r="4" spans="1:13" ht="12.75" customHeight="1" x14ac:dyDescent="0.2">
      <c r="B4" s="48"/>
      <c r="C4" s="48"/>
      <c r="D4" s="48"/>
      <c r="E4" s="48"/>
      <c r="F4" s="48"/>
      <c r="G4" s="48"/>
      <c r="H4" s="48"/>
      <c r="I4" s="3"/>
      <c r="J4" s="3"/>
      <c r="K4" s="3"/>
      <c r="L4" s="3"/>
    </row>
    <row r="5" spans="1:13" s="1" customFormat="1" ht="12.75" customHeight="1" x14ac:dyDescent="0.2">
      <c r="B5" s="1009" t="s">
        <v>294</v>
      </c>
      <c r="C5" s="1010"/>
      <c r="D5" s="1010"/>
      <c r="E5" s="1010"/>
      <c r="F5" s="1010"/>
      <c r="G5" s="1010"/>
      <c r="H5" s="1010"/>
      <c r="I5" s="1010"/>
      <c r="J5" s="1010"/>
      <c r="K5" s="1010"/>
      <c r="L5" s="1010"/>
      <c r="M5" s="3"/>
    </row>
    <row r="6" spans="1:13" x14ac:dyDescent="0.2">
      <c r="B6" s="1011" t="s">
        <v>232</v>
      </c>
      <c r="C6" s="1010"/>
      <c r="D6" s="1010"/>
      <c r="E6" s="1010"/>
      <c r="F6" s="1010"/>
      <c r="G6" s="1010"/>
      <c r="H6" s="1010"/>
      <c r="I6" s="1010"/>
      <c r="J6" s="1010"/>
      <c r="K6" s="1010"/>
      <c r="L6" s="1010"/>
    </row>
    <row r="7" spans="1:13" x14ac:dyDescent="0.2">
      <c r="B7" s="1033" t="s">
        <v>233</v>
      </c>
      <c r="C7" s="1034"/>
      <c r="D7" s="1034"/>
      <c r="E7" s="1034"/>
      <c r="F7" s="1034"/>
      <c r="G7" s="1034"/>
      <c r="H7" s="1034"/>
      <c r="I7" s="1034"/>
      <c r="J7" s="1034"/>
      <c r="K7" s="1034"/>
      <c r="L7" s="1034"/>
    </row>
    <row r="8" spans="1:13" ht="12.75" customHeight="1" thickBot="1" x14ac:dyDescent="0.25">
      <c r="A8" s="1012"/>
      <c r="B8" s="1012"/>
      <c r="C8" s="52"/>
      <c r="D8" s="52"/>
      <c r="E8" s="52"/>
      <c r="F8" s="52"/>
      <c r="G8" s="52"/>
      <c r="H8" s="52"/>
      <c r="J8" s="53"/>
      <c r="K8" s="53" t="s">
        <v>0</v>
      </c>
    </row>
    <row r="9" spans="1:13" s="3" customFormat="1" ht="12.75" customHeight="1" x14ac:dyDescent="0.2">
      <c r="A9" s="1013" t="s">
        <v>153</v>
      </c>
      <c r="B9" s="1015" t="s">
        <v>152</v>
      </c>
      <c r="C9" s="1019" t="s">
        <v>1</v>
      </c>
      <c r="D9" s="1017" t="s">
        <v>328</v>
      </c>
      <c r="E9" s="1003" t="s">
        <v>333</v>
      </c>
      <c r="F9" s="1021" t="s">
        <v>329</v>
      </c>
      <c r="G9" s="1022"/>
      <c r="H9" s="1022"/>
      <c r="I9" s="1022"/>
      <c r="J9" s="1005" t="s">
        <v>151</v>
      </c>
      <c r="K9" s="1006"/>
      <c r="L9" s="1007"/>
    </row>
    <row r="10" spans="1:13" s="3" customFormat="1" ht="48" customHeight="1" thickBot="1" x14ac:dyDescent="0.25">
      <c r="A10" s="1014"/>
      <c r="B10" s="1016"/>
      <c r="C10" s="1020"/>
      <c r="D10" s="1018"/>
      <c r="E10" s="1004"/>
      <c r="F10" s="84" t="s">
        <v>147</v>
      </c>
      <c r="G10" s="84" t="s">
        <v>148</v>
      </c>
      <c r="H10" s="84" t="s">
        <v>149</v>
      </c>
      <c r="I10" s="109" t="s">
        <v>150</v>
      </c>
      <c r="J10" s="210">
        <v>2024</v>
      </c>
      <c r="K10" s="211">
        <v>2025</v>
      </c>
      <c r="L10" s="211">
        <v>2026</v>
      </c>
    </row>
    <row r="11" spans="1:13" s="3" customFormat="1" ht="27" customHeight="1" x14ac:dyDescent="0.2">
      <c r="A11" s="111" t="s">
        <v>134</v>
      </c>
      <c r="B11" s="112" t="s">
        <v>2</v>
      </c>
      <c r="C11" s="113"/>
      <c r="D11" s="313">
        <f>D12</f>
        <v>0</v>
      </c>
      <c r="E11" s="135">
        <f>E12+E116</f>
        <v>0</v>
      </c>
      <c r="F11" s="135">
        <f>F12+F116</f>
        <v>0</v>
      </c>
      <c r="G11" s="135">
        <f>G12+G116</f>
        <v>0</v>
      </c>
      <c r="H11" s="135">
        <f>H12+H116</f>
        <v>0</v>
      </c>
      <c r="I11" s="135">
        <f>I12+I116</f>
        <v>0</v>
      </c>
      <c r="J11" s="143"/>
      <c r="K11" s="167"/>
      <c r="L11" s="164"/>
    </row>
    <row r="12" spans="1:13" s="3" customFormat="1" ht="22.5" customHeight="1" x14ac:dyDescent="0.2">
      <c r="A12" s="110">
        <v>2</v>
      </c>
      <c r="B12" s="59" t="s">
        <v>3</v>
      </c>
      <c r="C12" s="60"/>
      <c r="D12" s="136">
        <f>D13</f>
        <v>0</v>
      </c>
      <c r="E12" s="136">
        <f>E13</f>
        <v>0</v>
      </c>
      <c r="F12" s="136">
        <f>F13</f>
        <v>0</v>
      </c>
      <c r="G12" s="136">
        <f>G13</f>
        <v>0</v>
      </c>
      <c r="H12" s="136">
        <f>H13</f>
        <v>0</v>
      </c>
      <c r="I12" s="137">
        <f>I13</f>
        <v>0</v>
      </c>
      <c r="J12" s="163"/>
      <c r="K12" s="168"/>
      <c r="L12" s="165"/>
    </row>
    <row r="13" spans="1:13" s="3" customFormat="1" x14ac:dyDescent="0.2">
      <c r="A13" s="66">
        <v>3</v>
      </c>
      <c r="B13" s="28" t="s">
        <v>4</v>
      </c>
      <c r="C13" s="4" t="s">
        <v>5</v>
      </c>
      <c r="D13" s="314">
        <f>D14+D33</f>
        <v>0</v>
      </c>
      <c r="E13" s="138">
        <f>E14+E33+E91+E110</f>
        <v>0</v>
      </c>
      <c r="F13" s="138">
        <f>F14+F33+F91+F110</f>
        <v>0</v>
      </c>
      <c r="G13" s="138">
        <f>G14+G33+G91+G110</f>
        <v>0</v>
      </c>
      <c r="H13" s="138">
        <f>H14+H33+H91+H110</f>
        <v>0</v>
      </c>
      <c r="I13" s="138">
        <f>I14+I33+I91+I110</f>
        <v>0</v>
      </c>
      <c r="J13" s="144"/>
      <c r="K13" s="169"/>
      <c r="L13" s="166"/>
    </row>
    <row r="14" spans="1:13" s="3" customFormat="1" x14ac:dyDescent="0.2">
      <c r="A14" s="66">
        <v>4</v>
      </c>
      <c r="B14" s="29" t="s">
        <v>6</v>
      </c>
      <c r="C14" s="13" t="s">
        <v>7</v>
      </c>
      <c r="D14" s="314">
        <f>D15+D25</f>
        <v>0</v>
      </c>
      <c r="E14" s="138">
        <f>E15+E22+E25</f>
        <v>0</v>
      </c>
      <c r="F14" s="138">
        <f>F15+F22+F25</f>
        <v>0</v>
      </c>
      <c r="G14" s="138">
        <f>G15+G22+G25</f>
        <v>0</v>
      </c>
      <c r="H14" s="138">
        <f>H15+H22+H25</f>
        <v>0</v>
      </c>
      <c r="I14" s="138">
        <f>I15+I22+I25</f>
        <v>0</v>
      </c>
      <c r="J14" s="144"/>
      <c r="K14" s="138"/>
      <c r="L14" s="145"/>
    </row>
    <row r="15" spans="1:13" s="3" customFormat="1" x14ac:dyDescent="0.2">
      <c r="A15" s="66">
        <v>5</v>
      </c>
      <c r="B15" s="30" t="s">
        <v>8</v>
      </c>
      <c r="C15" s="13" t="s">
        <v>9</v>
      </c>
      <c r="D15" s="314">
        <f>D16+D17+D21</f>
        <v>0</v>
      </c>
      <c r="E15" s="138">
        <f>E16+E17+E18+E19+E20+E21</f>
        <v>0</v>
      </c>
      <c r="F15" s="138">
        <f>F16+F17+F18+F19+F20+F21</f>
        <v>0</v>
      </c>
      <c r="G15" s="138">
        <f>G16+G17+G18+G19+G20+G21</f>
        <v>0</v>
      </c>
      <c r="H15" s="138">
        <f>H16+H17+H18+H19+H20+H21</f>
        <v>0</v>
      </c>
      <c r="I15" s="138">
        <f>I16+I17+I18+I19+I20+I21</f>
        <v>0</v>
      </c>
      <c r="J15" s="144"/>
      <c r="K15" s="138"/>
      <c r="L15" s="145"/>
    </row>
    <row r="16" spans="1:13" s="3" customFormat="1" x14ac:dyDescent="0.2">
      <c r="A16" s="66">
        <v>6</v>
      </c>
      <c r="B16" s="31" t="s">
        <v>10</v>
      </c>
      <c r="C16" s="6" t="s">
        <v>11</v>
      </c>
      <c r="D16" s="312">
        <v>0</v>
      </c>
      <c r="E16" s="139">
        <f t="shared" ref="E16:E21" si="0">F16+G16+H16+I16</f>
        <v>0</v>
      </c>
      <c r="F16" s="139">
        <v>0</v>
      </c>
      <c r="G16" s="139">
        <v>0</v>
      </c>
      <c r="H16" s="139">
        <v>0</v>
      </c>
      <c r="I16" s="139">
        <v>0</v>
      </c>
      <c r="J16" s="146"/>
      <c r="K16" s="139"/>
      <c r="L16" s="147"/>
    </row>
    <row r="17" spans="1:15" s="3" customFormat="1" x14ac:dyDescent="0.2">
      <c r="A17" s="66">
        <v>7</v>
      </c>
      <c r="B17" s="31" t="s">
        <v>12</v>
      </c>
      <c r="C17" s="6" t="s">
        <v>13</v>
      </c>
      <c r="D17" s="312">
        <v>0</v>
      </c>
      <c r="E17" s="139">
        <f t="shared" si="0"/>
        <v>0</v>
      </c>
      <c r="F17" s="139">
        <v>0</v>
      </c>
      <c r="G17" s="139">
        <v>0</v>
      </c>
      <c r="H17" s="139">
        <v>0</v>
      </c>
      <c r="I17" s="139">
        <v>0</v>
      </c>
      <c r="J17" s="146"/>
      <c r="K17" s="139"/>
      <c r="L17" s="147"/>
      <c r="O17" s="83"/>
    </row>
    <row r="18" spans="1:15" s="3" customFormat="1" x14ac:dyDescent="0.2">
      <c r="A18" s="66">
        <v>8</v>
      </c>
      <c r="B18" s="31" t="s">
        <v>194</v>
      </c>
      <c r="C18" s="127" t="s">
        <v>193</v>
      </c>
      <c r="D18" s="315">
        <v>0</v>
      </c>
      <c r="E18" s="139">
        <f t="shared" si="0"/>
        <v>0</v>
      </c>
      <c r="F18" s="139">
        <v>0</v>
      </c>
      <c r="G18" s="139">
        <v>0</v>
      </c>
      <c r="H18" s="139">
        <v>0</v>
      </c>
      <c r="I18" s="139">
        <v>0</v>
      </c>
      <c r="J18" s="146"/>
      <c r="K18" s="139"/>
      <c r="L18" s="147"/>
      <c r="O18" s="83"/>
    </row>
    <row r="19" spans="1:15" s="3" customFormat="1" hidden="1" x14ac:dyDescent="0.2">
      <c r="A19" s="66">
        <v>9</v>
      </c>
      <c r="B19" s="3" t="s">
        <v>195</v>
      </c>
      <c r="C19" s="128" t="s">
        <v>196</v>
      </c>
      <c r="D19" s="316"/>
      <c r="E19" s="139">
        <f t="shared" si="0"/>
        <v>0</v>
      </c>
      <c r="F19" s="139"/>
      <c r="G19" s="139"/>
      <c r="H19" s="139"/>
      <c r="I19" s="139"/>
      <c r="J19" s="146"/>
      <c r="K19" s="139"/>
      <c r="L19" s="147"/>
      <c r="O19" s="83"/>
    </row>
    <row r="20" spans="1:15" s="3" customFormat="1" hidden="1" x14ac:dyDescent="0.2">
      <c r="A20" s="66">
        <v>10</v>
      </c>
      <c r="B20" s="31" t="s">
        <v>192</v>
      </c>
      <c r="C20" s="127" t="s">
        <v>191</v>
      </c>
      <c r="D20" s="315">
        <v>0</v>
      </c>
      <c r="E20" s="139">
        <f t="shared" si="0"/>
        <v>0</v>
      </c>
      <c r="F20" s="139"/>
      <c r="G20" s="139"/>
      <c r="H20" s="139"/>
      <c r="I20" s="139"/>
      <c r="J20" s="146"/>
      <c r="K20" s="139"/>
      <c r="L20" s="147"/>
      <c r="O20" s="83"/>
    </row>
    <row r="21" spans="1:15" s="3" customFormat="1" x14ac:dyDescent="0.2">
      <c r="A21" s="66">
        <v>11</v>
      </c>
      <c r="B21" s="31" t="s">
        <v>162</v>
      </c>
      <c r="C21" s="6" t="s">
        <v>163</v>
      </c>
      <c r="D21" s="312">
        <v>0</v>
      </c>
      <c r="E21" s="139">
        <f t="shared" si="0"/>
        <v>0</v>
      </c>
      <c r="F21" s="139">
        <v>0</v>
      </c>
      <c r="G21" s="139">
        <v>0</v>
      </c>
      <c r="H21" s="139">
        <v>0</v>
      </c>
      <c r="I21" s="139">
        <v>0</v>
      </c>
      <c r="J21" s="146"/>
      <c r="K21" s="139"/>
      <c r="L21" s="147"/>
      <c r="O21" s="83"/>
    </row>
    <row r="22" spans="1:15" s="3" customFormat="1" x14ac:dyDescent="0.2">
      <c r="A22" s="66">
        <v>12</v>
      </c>
      <c r="B22" s="31" t="s">
        <v>204</v>
      </c>
      <c r="C22" s="206" t="s">
        <v>205</v>
      </c>
      <c r="D22" s="314">
        <f t="shared" ref="D22:I22" si="1">D23</f>
        <v>0</v>
      </c>
      <c r="E22" s="138">
        <f t="shared" si="1"/>
        <v>0</v>
      </c>
      <c r="F22" s="138">
        <f t="shared" si="1"/>
        <v>0</v>
      </c>
      <c r="G22" s="138">
        <f t="shared" si="1"/>
        <v>0</v>
      </c>
      <c r="H22" s="138">
        <f t="shared" si="1"/>
        <v>0</v>
      </c>
      <c r="I22" s="138">
        <f t="shared" si="1"/>
        <v>0</v>
      </c>
      <c r="J22" s="146"/>
      <c r="K22" s="139"/>
      <c r="L22" s="147"/>
      <c r="O22" s="83"/>
    </row>
    <row r="23" spans="1:15" s="3" customFormat="1" x14ac:dyDescent="0.2">
      <c r="A23" s="66">
        <v>13</v>
      </c>
      <c r="B23" s="31" t="s">
        <v>206</v>
      </c>
      <c r="C23" s="129" t="s">
        <v>207</v>
      </c>
      <c r="D23" s="312">
        <v>0</v>
      </c>
      <c r="E23" s="139">
        <f>F23+G23+H23+I23</f>
        <v>0</v>
      </c>
      <c r="F23" s="139">
        <v>0</v>
      </c>
      <c r="G23" s="139">
        <f>3-3</f>
        <v>0</v>
      </c>
      <c r="H23" s="139">
        <v>0</v>
      </c>
      <c r="I23" s="139">
        <v>0</v>
      </c>
      <c r="J23" s="146"/>
      <c r="K23" s="139"/>
      <c r="L23" s="147"/>
      <c r="O23" s="83"/>
    </row>
    <row r="24" spans="1:15" s="3" customFormat="1" hidden="1" x14ac:dyDescent="0.2">
      <c r="A24" s="66">
        <v>14</v>
      </c>
      <c r="B24" s="31" t="s">
        <v>262</v>
      </c>
      <c r="C24" s="465" t="s">
        <v>217</v>
      </c>
      <c r="D24" s="312"/>
      <c r="E24" s="139"/>
      <c r="F24" s="139"/>
      <c r="G24" s="139"/>
      <c r="H24" s="139"/>
      <c r="I24" s="139"/>
      <c r="J24" s="146"/>
      <c r="K24" s="139"/>
      <c r="L24" s="147"/>
      <c r="O24" s="83"/>
    </row>
    <row r="25" spans="1:15" s="3" customFormat="1" x14ac:dyDescent="0.2">
      <c r="A25" s="66">
        <v>15</v>
      </c>
      <c r="B25" s="30" t="s">
        <v>14</v>
      </c>
      <c r="C25" s="8" t="s">
        <v>15</v>
      </c>
      <c r="D25" s="314">
        <f>D31</f>
        <v>0</v>
      </c>
      <c r="E25" s="138">
        <f>E26+E27+E28+E29+E30+E31+E32</f>
        <v>0</v>
      </c>
      <c r="F25" s="138">
        <f>F26+F27+F28+F29+F30+F31+F32</f>
        <v>0</v>
      </c>
      <c r="G25" s="138">
        <f>G26+G27+G28+G29+G30+G31+G32</f>
        <v>0</v>
      </c>
      <c r="H25" s="138">
        <f>H26+H27+H28+H29+H30+H31+H32</f>
        <v>0</v>
      </c>
      <c r="I25" s="138">
        <f>I26+I27+I28+I29+I30+I31+I32</f>
        <v>0</v>
      </c>
      <c r="J25" s="144"/>
      <c r="K25" s="138"/>
      <c r="L25" s="145"/>
    </row>
    <row r="26" spans="1:15" s="3" customFormat="1" hidden="1" x14ac:dyDescent="0.2">
      <c r="A26" s="66">
        <v>16</v>
      </c>
      <c r="B26" s="32" t="s">
        <v>16</v>
      </c>
      <c r="C26" s="6" t="s">
        <v>17</v>
      </c>
      <c r="D26" s="312"/>
      <c r="E26" s="139">
        <f>F26+G26+H26+I26</f>
        <v>0</v>
      </c>
      <c r="F26" s="139">
        <v>0</v>
      </c>
      <c r="G26" s="139">
        <v>0</v>
      </c>
      <c r="H26" s="139">
        <v>0</v>
      </c>
      <c r="I26" s="139">
        <v>0</v>
      </c>
      <c r="J26" s="146"/>
      <c r="K26" s="139"/>
      <c r="L26" s="147"/>
    </row>
    <row r="27" spans="1:15" s="3" customFormat="1" hidden="1" x14ac:dyDescent="0.2">
      <c r="A27" s="66">
        <v>17</v>
      </c>
      <c r="B27" s="32" t="s">
        <v>18</v>
      </c>
      <c r="C27" s="6" t="s">
        <v>19</v>
      </c>
      <c r="D27" s="312"/>
      <c r="E27" s="139">
        <f>F27+G27+H27+I27</f>
        <v>0</v>
      </c>
      <c r="F27" s="139">
        <v>0</v>
      </c>
      <c r="G27" s="139">
        <v>0</v>
      </c>
      <c r="H27" s="139">
        <v>0</v>
      </c>
      <c r="I27" s="139">
        <v>0</v>
      </c>
      <c r="J27" s="146"/>
      <c r="K27" s="139"/>
      <c r="L27" s="147"/>
    </row>
    <row r="28" spans="1:15" s="3" customFormat="1" hidden="1" x14ac:dyDescent="0.2">
      <c r="A28" s="66">
        <v>18</v>
      </c>
      <c r="B28" s="32" t="s">
        <v>20</v>
      </c>
      <c r="C28" s="6" t="s">
        <v>21</v>
      </c>
      <c r="D28" s="312"/>
      <c r="E28" s="139">
        <f>F28+G28+H28+I28</f>
        <v>0</v>
      </c>
      <c r="F28" s="139">
        <v>0</v>
      </c>
      <c r="G28" s="139">
        <v>0</v>
      </c>
      <c r="H28" s="139">
        <v>0</v>
      </c>
      <c r="I28" s="139"/>
      <c r="J28" s="146"/>
      <c r="K28" s="139"/>
      <c r="L28" s="147"/>
    </row>
    <row r="29" spans="1:15" s="3" customFormat="1" ht="25.5" hidden="1" x14ac:dyDescent="0.2">
      <c r="A29" s="66">
        <v>19</v>
      </c>
      <c r="B29" s="33" t="s">
        <v>22</v>
      </c>
      <c r="C29" s="92" t="s">
        <v>23</v>
      </c>
      <c r="D29" s="312"/>
      <c r="E29" s="139">
        <f>F29+G29+H29+I29</f>
        <v>0</v>
      </c>
      <c r="F29" s="139"/>
      <c r="G29" s="139"/>
      <c r="H29" s="139"/>
      <c r="I29" s="139"/>
      <c r="J29" s="146"/>
      <c r="K29" s="139"/>
      <c r="L29" s="147"/>
    </row>
    <row r="30" spans="1:15" s="3" customFormat="1" hidden="1" x14ac:dyDescent="0.2">
      <c r="A30" s="66">
        <v>20</v>
      </c>
      <c r="B30" s="32" t="s">
        <v>24</v>
      </c>
      <c r="C30" s="6" t="s">
        <v>25</v>
      </c>
      <c r="D30" s="312"/>
      <c r="E30" s="139">
        <f>F30+G30+H30+I30</f>
        <v>0</v>
      </c>
      <c r="F30" s="139"/>
      <c r="G30" s="139"/>
      <c r="H30" s="139"/>
      <c r="I30" s="139"/>
      <c r="J30" s="146"/>
      <c r="K30" s="139"/>
      <c r="L30" s="147"/>
    </row>
    <row r="31" spans="1:15" s="3" customFormat="1" x14ac:dyDescent="0.2">
      <c r="A31" s="66">
        <v>21</v>
      </c>
      <c r="B31" s="32" t="s">
        <v>164</v>
      </c>
      <c r="C31" s="6" t="s">
        <v>165</v>
      </c>
      <c r="D31" s="312">
        <v>0</v>
      </c>
      <c r="E31" s="139">
        <f>F31+G31+H31+I25</f>
        <v>0</v>
      </c>
      <c r="F31" s="139"/>
      <c r="G31" s="139"/>
      <c r="H31" s="139"/>
      <c r="I31" s="139"/>
      <c r="J31" s="146"/>
      <c r="K31" s="139"/>
      <c r="L31" s="147"/>
    </row>
    <row r="32" spans="1:15" s="3" customFormat="1" hidden="1" x14ac:dyDescent="0.2">
      <c r="A32" s="66">
        <v>22</v>
      </c>
      <c r="B32" s="32" t="s">
        <v>166</v>
      </c>
      <c r="C32" s="6" t="s">
        <v>167</v>
      </c>
      <c r="D32" s="312"/>
      <c r="E32" s="139"/>
      <c r="F32" s="139"/>
      <c r="G32" s="139"/>
      <c r="H32" s="139"/>
      <c r="I32" s="139"/>
      <c r="J32" s="146"/>
      <c r="K32" s="139"/>
      <c r="L32" s="147"/>
    </row>
    <row r="33" spans="1:15" s="3" customFormat="1" ht="25.5" x14ac:dyDescent="0.2">
      <c r="A33" s="66">
        <v>23</v>
      </c>
      <c r="B33" s="23" t="s">
        <v>135</v>
      </c>
      <c r="C33" s="42">
        <v>20</v>
      </c>
      <c r="D33" s="308">
        <f>D34+D57+D58+D63+D77</f>
        <v>0</v>
      </c>
      <c r="E33" s="138">
        <f>E34+E56+E57+E58+E63+E68+E71+E72+E73+E74+E77</f>
        <v>0</v>
      </c>
      <c r="F33" s="138">
        <f>F34+F56+F57+F58+F63+F68+F71+F72+F73+F74+F77</f>
        <v>0</v>
      </c>
      <c r="G33" s="138">
        <f>G34+G56+G57+G58+G63+G68+G71+G72+G73+G74+G77</f>
        <v>0</v>
      </c>
      <c r="H33" s="138">
        <f>H34+H56+H57+H58+H63+H68+H71+H72+H73+H74+H77</f>
        <v>0</v>
      </c>
      <c r="I33" s="138">
        <f>I34+I56+I57+I58+I63+I68+I71+I72+I73+I74+I77</f>
        <v>0</v>
      </c>
      <c r="J33" s="144"/>
      <c r="K33" s="138"/>
      <c r="L33" s="145"/>
    </row>
    <row r="34" spans="1:15" s="3" customFormat="1" x14ac:dyDescent="0.2">
      <c r="A34" s="66">
        <v>24</v>
      </c>
      <c r="B34" s="29" t="s">
        <v>26</v>
      </c>
      <c r="C34" s="8" t="s">
        <v>27</v>
      </c>
      <c r="D34" s="314">
        <f>D35+D39+D42+D43+D46+D49+D52</f>
        <v>0</v>
      </c>
      <c r="E34" s="138">
        <f>E35+E39+E42+E43+E44+E45+E46+E49+E52</f>
        <v>0</v>
      </c>
      <c r="F34" s="138">
        <f>F35+F39+F42+F43+F44+F45+F46+F49+F52</f>
        <v>0</v>
      </c>
      <c r="G34" s="138">
        <f>G35+G39+G42+G43+G44+G45+G46+G49+G52</f>
        <v>0</v>
      </c>
      <c r="H34" s="138">
        <f>H35+H39+H42+H43+H44+H45+H46+H49+H52</f>
        <v>0</v>
      </c>
      <c r="I34" s="138">
        <f>I35+I39+I42+I43+I44+I45+I46+I49+I52</f>
        <v>0</v>
      </c>
      <c r="J34" s="98"/>
      <c r="K34" s="46"/>
      <c r="L34" s="99"/>
    </row>
    <row r="35" spans="1:15" s="3" customFormat="1" x14ac:dyDescent="0.2">
      <c r="A35" s="66">
        <v>25</v>
      </c>
      <c r="B35" s="30" t="s">
        <v>28</v>
      </c>
      <c r="C35" s="8" t="s">
        <v>29</v>
      </c>
      <c r="D35" s="314">
        <f>D36</f>
        <v>0</v>
      </c>
      <c r="E35" s="138">
        <f>E36+E37+E38</f>
        <v>0</v>
      </c>
      <c r="F35" s="138">
        <f>F36+F37+F38</f>
        <v>0</v>
      </c>
      <c r="G35" s="138">
        <f>G36+G37+G38</f>
        <v>0</v>
      </c>
      <c r="H35" s="138">
        <f>H36+H37+H38</f>
        <v>0</v>
      </c>
      <c r="I35" s="138">
        <f>I36+I37+I38</f>
        <v>0</v>
      </c>
      <c r="J35" s="100"/>
      <c r="K35" s="61"/>
      <c r="L35" s="101"/>
    </row>
    <row r="36" spans="1:15" s="3" customFormat="1" hidden="1" x14ac:dyDescent="0.2">
      <c r="A36" s="66">
        <v>26</v>
      </c>
      <c r="B36" s="32" t="s">
        <v>28</v>
      </c>
      <c r="C36" s="6"/>
      <c r="D36" s="312"/>
      <c r="E36" s="139"/>
      <c r="F36" s="139"/>
      <c r="G36" s="139"/>
      <c r="H36" s="139"/>
      <c r="I36" s="139"/>
      <c r="J36" s="100"/>
      <c r="K36" s="61"/>
      <c r="L36" s="101"/>
    </row>
    <row r="37" spans="1:15" s="3" customFormat="1" hidden="1" x14ac:dyDescent="0.2">
      <c r="A37" s="66">
        <v>27</v>
      </c>
      <c r="B37" s="32" t="s">
        <v>169</v>
      </c>
      <c r="C37" s="6"/>
      <c r="D37" s="312"/>
      <c r="E37" s="139"/>
      <c r="F37" s="139"/>
      <c r="G37" s="139"/>
      <c r="H37" s="139"/>
      <c r="I37" s="139"/>
      <c r="J37" s="100"/>
      <c r="K37" s="61"/>
      <c r="L37" s="101"/>
    </row>
    <row r="38" spans="1:15" s="3" customFormat="1" hidden="1" x14ac:dyDescent="0.2">
      <c r="A38" s="66">
        <v>28</v>
      </c>
      <c r="B38" s="32" t="s">
        <v>168</v>
      </c>
      <c r="C38" s="6"/>
      <c r="D38" s="312"/>
      <c r="E38" s="139"/>
      <c r="F38" s="139"/>
      <c r="G38" s="139"/>
      <c r="H38" s="139"/>
      <c r="I38" s="139"/>
      <c r="J38" s="100"/>
      <c r="K38" s="61"/>
      <c r="L38" s="101"/>
    </row>
    <row r="39" spans="1:15" s="3" customFormat="1" x14ac:dyDescent="0.2">
      <c r="A39" s="66">
        <v>29</v>
      </c>
      <c r="B39" s="30" t="s">
        <v>30</v>
      </c>
      <c r="C39" s="8" t="s">
        <v>31</v>
      </c>
      <c r="D39" s="314">
        <f>D40</f>
        <v>0</v>
      </c>
      <c r="E39" s="138">
        <f>E40+E41</f>
        <v>0</v>
      </c>
      <c r="F39" s="138">
        <f>F40+F41</f>
        <v>0</v>
      </c>
      <c r="G39" s="138">
        <f>G40+G41</f>
        <v>0</v>
      </c>
      <c r="H39" s="138">
        <f>H40+H41</f>
        <v>0</v>
      </c>
      <c r="I39" s="138">
        <f>I40+I41</f>
        <v>0</v>
      </c>
      <c r="J39" s="100"/>
      <c r="K39" s="61"/>
      <c r="L39" s="101"/>
      <c r="O39" s="273"/>
    </row>
    <row r="40" spans="1:15" s="3" customFormat="1" hidden="1" x14ac:dyDescent="0.2">
      <c r="A40" s="66">
        <v>30</v>
      </c>
      <c r="B40" s="32" t="s">
        <v>184</v>
      </c>
      <c r="C40" s="8"/>
      <c r="D40" s="314"/>
      <c r="E40" s="139"/>
      <c r="F40" s="139"/>
      <c r="G40" s="139"/>
      <c r="H40" s="139"/>
      <c r="I40" s="139"/>
      <c r="J40" s="100"/>
      <c r="K40" s="61"/>
      <c r="L40" s="101"/>
    </row>
    <row r="41" spans="1:15" s="3" customFormat="1" hidden="1" x14ac:dyDescent="0.2">
      <c r="A41" s="66">
        <v>31</v>
      </c>
      <c r="B41" s="32" t="s">
        <v>170</v>
      </c>
      <c r="C41" s="8"/>
      <c r="D41" s="314"/>
      <c r="E41" s="139"/>
      <c r="F41" s="139"/>
      <c r="G41" s="139"/>
      <c r="H41" s="139"/>
      <c r="I41" s="139"/>
      <c r="J41" s="100"/>
      <c r="K41" s="61"/>
      <c r="L41" s="101"/>
    </row>
    <row r="42" spans="1:15" s="3" customFormat="1" x14ac:dyDescent="0.2">
      <c r="A42" s="66">
        <v>32</v>
      </c>
      <c r="B42" s="32" t="s">
        <v>32</v>
      </c>
      <c r="C42" s="6" t="s">
        <v>33</v>
      </c>
      <c r="D42" s="312">
        <v>0</v>
      </c>
      <c r="E42" s="138">
        <f>F42+G42+H42+I42</f>
        <v>0</v>
      </c>
      <c r="F42" s="138">
        <v>0</v>
      </c>
      <c r="G42" s="138">
        <v>0</v>
      </c>
      <c r="H42" s="138">
        <v>0</v>
      </c>
      <c r="I42" s="138">
        <v>0</v>
      </c>
      <c r="J42" s="100"/>
      <c r="K42" s="61"/>
      <c r="L42" s="101"/>
    </row>
    <row r="43" spans="1:15" s="3" customFormat="1" x14ac:dyDescent="0.2">
      <c r="A43" s="66">
        <v>33</v>
      </c>
      <c r="B43" s="32" t="s">
        <v>34</v>
      </c>
      <c r="C43" s="6" t="s">
        <v>35</v>
      </c>
      <c r="D43" s="312">
        <v>0</v>
      </c>
      <c r="E43" s="138">
        <f>F43+G43+H43+I43</f>
        <v>0</v>
      </c>
      <c r="F43" s="138">
        <v>0</v>
      </c>
      <c r="G43" s="138">
        <v>0</v>
      </c>
      <c r="H43" s="138">
        <v>0</v>
      </c>
      <c r="I43" s="138">
        <v>0</v>
      </c>
      <c r="J43" s="100"/>
      <c r="K43" s="61"/>
      <c r="L43" s="101"/>
    </row>
    <row r="44" spans="1:15" s="3" customFormat="1" hidden="1" x14ac:dyDescent="0.2">
      <c r="A44" s="66">
        <v>34</v>
      </c>
      <c r="B44" s="32" t="s">
        <v>36</v>
      </c>
      <c r="C44" s="6" t="s">
        <v>37</v>
      </c>
      <c r="D44" s="312"/>
      <c r="E44" s="138"/>
      <c r="F44" s="138"/>
      <c r="G44" s="138"/>
      <c r="H44" s="138"/>
      <c r="I44" s="138"/>
      <c r="J44" s="100"/>
      <c r="K44" s="61"/>
      <c r="L44" s="101"/>
    </row>
    <row r="45" spans="1:15" s="3" customFormat="1" hidden="1" x14ac:dyDescent="0.2">
      <c r="A45" s="66">
        <v>35</v>
      </c>
      <c r="B45" s="32" t="s">
        <v>38</v>
      </c>
      <c r="C45" s="6" t="s">
        <v>39</v>
      </c>
      <c r="D45" s="312"/>
      <c r="E45" s="138"/>
      <c r="F45" s="138"/>
      <c r="G45" s="138"/>
      <c r="H45" s="138"/>
      <c r="I45" s="138"/>
      <c r="J45" s="100"/>
      <c r="K45" s="61"/>
      <c r="L45" s="101"/>
    </row>
    <row r="46" spans="1:15" s="3" customFormat="1" hidden="1" x14ac:dyDescent="0.2">
      <c r="A46" s="66">
        <v>36</v>
      </c>
      <c r="B46" s="32" t="s">
        <v>40</v>
      </c>
      <c r="C46" s="6" t="s">
        <v>41</v>
      </c>
      <c r="D46" s="312">
        <f>D47</f>
        <v>0</v>
      </c>
      <c r="E46" s="138">
        <f>E47+E48</f>
        <v>0</v>
      </c>
      <c r="F46" s="138">
        <f>F47+F48</f>
        <v>0</v>
      </c>
      <c r="G46" s="138">
        <f>G47+G48</f>
        <v>0</v>
      </c>
      <c r="H46" s="138">
        <f>H47+H48</f>
        <v>0</v>
      </c>
      <c r="I46" s="138">
        <f>I47+I48</f>
        <v>0</v>
      </c>
      <c r="J46" s="100"/>
      <c r="K46" s="61"/>
      <c r="L46" s="101"/>
    </row>
    <row r="47" spans="1:15" s="3" customFormat="1" hidden="1" x14ac:dyDescent="0.2">
      <c r="A47" s="66">
        <v>37</v>
      </c>
      <c r="B47" s="32" t="s">
        <v>40</v>
      </c>
      <c r="C47" s="6"/>
      <c r="D47" s="312"/>
      <c r="E47" s="139">
        <f>F47+G47+H47+I47</f>
        <v>0</v>
      </c>
      <c r="F47" s="139"/>
      <c r="G47" s="139"/>
      <c r="H47" s="139"/>
      <c r="I47" s="139"/>
      <c r="J47" s="100"/>
      <c r="K47" s="61"/>
      <c r="L47" s="101"/>
    </row>
    <row r="48" spans="1:15" s="3" customFormat="1" hidden="1" x14ac:dyDescent="0.2">
      <c r="A48" s="66">
        <v>38</v>
      </c>
      <c r="B48" s="32" t="s">
        <v>139</v>
      </c>
      <c r="C48" s="6"/>
      <c r="D48" s="312"/>
      <c r="E48" s="139"/>
      <c r="F48" s="139"/>
      <c r="G48" s="139"/>
      <c r="H48" s="139"/>
      <c r="I48" s="139"/>
      <c r="J48" s="100"/>
      <c r="K48" s="61"/>
      <c r="L48" s="101"/>
    </row>
    <row r="49" spans="1:12" s="3" customFormat="1" x14ac:dyDescent="0.2">
      <c r="A49" s="66">
        <v>39</v>
      </c>
      <c r="B49" s="26" t="s">
        <v>42</v>
      </c>
      <c r="C49" s="8" t="s">
        <v>43</v>
      </c>
      <c r="D49" s="314">
        <f>D50</f>
        <v>0</v>
      </c>
      <c r="E49" s="138">
        <f>E50+E51</f>
        <v>0</v>
      </c>
      <c r="F49" s="138">
        <f>F50+F51</f>
        <v>0</v>
      </c>
      <c r="G49" s="138">
        <f>G50+G51</f>
        <v>0</v>
      </c>
      <c r="H49" s="138">
        <f>H50+H51</f>
        <v>0</v>
      </c>
      <c r="I49" s="138">
        <f>I50+I51</f>
        <v>0</v>
      </c>
      <c r="J49" s="100"/>
      <c r="K49" s="61"/>
      <c r="L49" s="101"/>
    </row>
    <row r="50" spans="1:12" s="3" customFormat="1" hidden="1" x14ac:dyDescent="0.2">
      <c r="A50" s="66">
        <v>40</v>
      </c>
      <c r="B50" s="34" t="s">
        <v>42</v>
      </c>
      <c r="C50" s="6"/>
      <c r="D50" s="312"/>
      <c r="E50" s="139"/>
      <c r="F50" s="139"/>
      <c r="G50" s="139"/>
      <c r="H50" s="139"/>
      <c r="I50" s="139"/>
      <c r="J50" s="100"/>
      <c r="K50" s="61"/>
      <c r="L50" s="101"/>
    </row>
    <row r="51" spans="1:12" s="3" customFormat="1" hidden="1" x14ac:dyDescent="0.2">
      <c r="A51" s="66">
        <v>41</v>
      </c>
      <c r="B51" s="34" t="s">
        <v>160</v>
      </c>
      <c r="C51" s="6"/>
      <c r="D51" s="312"/>
      <c r="E51" s="139"/>
      <c r="F51" s="139"/>
      <c r="G51" s="139"/>
      <c r="H51" s="139"/>
      <c r="I51" s="139"/>
      <c r="J51" s="100"/>
      <c r="K51" s="61"/>
      <c r="L51" s="101"/>
    </row>
    <row r="52" spans="1:12" s="3" customFormat="1" x14ac:dyDescent="0.2">
      <c r="A52" s="66">
        <v>42</v>
      </c>
      <c r="B52" s="30" t="s">
        <v>44</v>
      </c>
      <c r="C52" s="8" t="s">
        <v>45</v>
      </c>
      <c r="D52" s="314">
        <f>D53+D54</f>
        <v>0</v>
      </c>
      <c r="E52" s="138">
        <f>E53+E54+E55</f>
        <v>0</v>
      </c>
      <c r="F52" s="138">
        <f>F53+F54+F55</f>
        <v>0</v>
      </c>
      <c r="G52" s="138">
        <f>G53+G54+G55</f>
        <v>0</v>
      </c>
      <c r="H52" s="138">
        <f>H53+H54+H55</f>
        <v>0</v>
      </c>
      <c r="I52" s="138">
        <f>I53+I54+I55</f>
        <v>0</v>
      </c>
      <c r="J52" s="100"/>
      <c r="K52" s="61"/>
      <c r="L52" s="101"/>
    </row>
    <row r="53" spans="1:12" s="3" customFormat="1" hidden="1" x14ac:dyDescent="0.2">
      <c r="A53" s="66">
        <v>43</v>
      </c>
      <c r="B53" s="32" t="s">
        <v>157</v>
      </c>
      <c r="C53" s="6"/>
      <c r="D53" s="312"/>
      <c r="E53" s="139">
        <f>F53+G53+H53+I53</f>
        <v>0</v>
      </c>
      <c r="F53" s="139"/>
      <c r="G53" s="139"/>
      <c r="H53" s="139"/>
      <c r="I53" s="139"/>
      <c r="J53" s="100"/>
      <c r="K53" s="61"/>
      <c r="L53" s="101"/>
    </row>
    <row r="54" spans="1:12" s="3" customFormat="1" hidden="1" x14ac:dyDescent="0.2">
      <c r="A54" s="66">
        <v>44</v>
      </c>
      <c r="B54" s="32" t="s">
        <v>158</v>
      </c>
      <c r="C54" s="6"/>
      <c r="D54" s="312"/>
      <c r="E54" s="139"/>
      <c r="F54" s="139"/>
      <c r="G54" s="139"/>
      <c r="H54" s="139"/>
      <c r="I54" s="139"/>
      <c r="J54" s="100"/>
      <c r="K54" s="61"/>
      <c r="L54" s="101"/>
    </row>
    <row r="55" spans="1:12" s="3" customFormat="1" hidden="1" x14ac:dyDescent="0.2">
      <c r="A55" s="66">
        <v>45</v>
      </c>
      <c r="B55" s="32" t="s">
        <v>171</v>
      </c>
      <c r="C55" s="6"/>
      <c r="D55" s="312"/>
      <c r="E55" s="138"/>
      <c r="F55" s="138"/>
      <c r="G55" s="138"/>
      <c r="H55" s="138"/>
      <c r="I55" s="138"/>
      <c r="J55" s="98"/>
      <c r="K55" s="46"/>
      <c r="L55" s="99"/>
    </row>
    <row r="56" spans="1:12" s="3" customFormat="1" x14ac:dyDescent="0.2">
      <c r="A56" s="66">
        <v>46</v>
      </c>
      <c r="B56" s="30" t="s">
        <v>46</v>
      </c>
      <c r="C56" s="4" t="s">
        <v>47</v>
      </c>
      <c r="D56" s="314">
        <v>0</v>
      </c>
      <c r="E56" s="138">
        <v>0</v>
      </c>
      <c r="F56" s="138">
        <v>0</v>
      </c>
      <c r="G56" s="138">
        <v>0</v>
      </c>
      <c r="H56" s="138">
        <v>0</v>
      </c>
      <c r="I56" s="138">
        <v>0</v>
      </c>
      <c r="J56" s="98"/>
      <c r="K56" s="46"/>
      <c r="L56" s="99"/>
    </row>
    <row r="57" spans="1:12" s="3" customFormat="1" x14ac:dyDescent="0.2">
      <c r="A57" s="66">
        <v>47</v>
      </c>
      <c r="B57" s="34" t="s">
        <v>50</v>
      </c>
      <c r="C57" s="8" t="s">
        <v>51</v>
      </c>
      <c r="D57" s="314">
        <v>0</v>
      </c>
      <c r="E57" s="138">
        <v>0</v>
      </c>
      <c r="F57" s="138">
        <v>0</v>
      </c>
      <c r="G57" s="138">
        <v>0</v>
      </c>
      <c r="H57" s="138">
        <v>0</v>
      </c>
      <c r="I57" s="138">
        <v>0</v>
      </c>
      <c r="J57" s="98"/>
      <c r="K57" s="46"/>
      <c r="L57" s="99"/>
    </row>
    <row r="58" spans="1:12" s="3" customFormat="1" x14ac:dyDescent="0.2">
      <c r="A58" s="66">
        <v>48</v>
      </c>
      <c r="B58" s="30" t="s">
        <v>52</v>
      </c>
      <c r="C58" s="8" t="s">
        <v>53</v>
      </c>
      <c r="D58" s="314">
        <f>D61+D62</f>
        <v>0</v>
      </c>
      <c r="E58" s="138">
        <f>E59+E60+E61</f>
        <v>0</v>
      </c>
      <c r="F58" s="138">
        <f>F59+F60+F61</f>
        <v>0</v>
      </c>
      <c r="G58" s="138">
        <f>G59+G60+G61</f>
        <v>0</v>
      </c>
      <c r="H58" s="138">
        <f>H59+H60+H61</f>
        <v>0</v>
      </c>
      <c r="I58" s="138">
        <f>I59+I60+I61</f>
        <v>0</v>
      </c>
      <c r="J58" s="98"/>
      <c r="K58" s="46"/>
      <c r="L58" s="99"/>
    </row>
    <row r="59" spans="1:12" s="3" customFormat="1" hidden="1" x14ac:dyDescent="0.2">
      <c r="A59" s="66">
        <v>49</v>
      </c>
      <c r="B59" s="32" t="s">
        <v>54</v>
      </c>
      <c r="C59" s="6" t="s">
        <v>55</v>
      </c>
      <c r="D59" s="312"/>
      <c r="E59" s="139">
        <v>0</v>
      </c>
      <c r="F59" s="139">
        <v>0</v>
      </c>
      <c r="G59" s="139">
        <v>0</v>
      </c>
      <c r="H59" s="139">
        <v>0</v>
      </c>
      <c r="I59" s="139">
        <v>0</v>
      </c>
      <c r="J59" s="100"/>
      <c r="K59" s="61"/>
      <c r="L59" s="101"/>
    </row>
    <row r="60" spans="1:12" s="3" customFormat="1" hidden="1" x14ac:dyDescent="0.2">
      <c r="A60" s="66">
        <v>50</v>
      </c>
      <c r="B60" s="32" t="s">
        <v>56</v>
      </c>
      <c r="C60" s="6" t="s">
        <v>57</v>
      </c>
      <c r="D60" s="312"/>
      <c r="E60" s="139">
        <f>F60+G60+H60+I60</f>
        <v>0</v>
      </c>
      <c r="F60" s="139">
        <v>0</v>
      </c>
      <c r="G60" s="139">
        <v>0</v>
      </c>
      <c r="H60" s="139">
        <v>0</v>
      </c>
      <c r="I60" s="139">
        <v>0</v>
      </c>
      <c r="J60" s="100"/>
      <c r="K60" s="61"/>
      <c r="L60" s="101"/>
    </row>
    <row r="61" spans="1:12" s="3" customFormat="1" hidden="1" x14ac:dyDescent="0.2">
      <c r="A61" s="66">
        <v>51</v>
      </c>
      <c r="B61" s="32" t="s">
        <v>58</v>
      </c>
      <c r="C61" s="6" t="s">
        <v>59</v>
      </c>
      <c r="D61" s="312"/>
      <c r="E61" s="139"/>
      <c r="F61" s="139"/>
      <c r="G61" s="139"/>
      <c r="H61" s="139"/>
      <c r="I61" s="139"/>
      <c r="J61" s="100"/>
      <c r="K61" s="61"/>
      <c r="L61" s="101"/>
    </row>
    <row r="62" spans="1:12" s="3" customFormat="1" ht="0.75" customHeight="1" x14ac:dyDescent="0.2">
      <c r="A62" s="66">
        <v>52</v>
      </c>
      <c r="B62" s="32" t="s">
        <v>221</v>
      </c>
      <c r="C62" s="127" t="s">
        <v>59</v>
      </c>
      <c r="D62" s="312">
        <v>0</v>
      </c>
      <c r="E62" s="139">
        <f>F62+G62+H62+I62</f>
        <v>0</v>
      </c>
      <c r="F62" s="139">
        <v>0</v>
      </c>
      <c r="G62" s="139">
        <v>0</v>
      </c>
      <c r="H62" s="139">
        <v>0</v>
      </c>
      <c r="I62" s="139">
        <v>0</v>
      </c>
      <c r="J62" s="100"/>
      <c r="K62" s="61"/>
      <c r="L62" s="101"/>
    </row>
    <row r="63" spans="1:12" s="3" customFormat="1" x14ac:dyDescent="0.2">
      <c r="A63" s="66">
        <v>53</v>
      </c>
      <c r="B63" s="35" t="s">
        <v>159</v>
      </c>
      <c r="C63" s="8" t="s">
        <v>61</v>
      </c>
      <c r="D63" s="314">
        <f>D66+D67</f>
        <v>0</v>
      </c>
      <c r="E63" s="138">
        <f>E64+E65+E66</f>
        <v>0</v>
      </c>
      <c r="F63" s="138">
        <f>F64+F65+F66</f>
        <v>0</v>
      </c>
      <c r="G63" s="138">
        <f>G64+G65+G66</f>
        <v>0</v>
      </c>
      <c r="H63" s="138">
        <f>H64+H65+H66</f>
        <v>0</v>
      </c>
      <c r="I63" s="138">
        <f>I64+I65+I66</f>
        <v>0</v>
      </c>
      <c r="J63" s="98"/>
      <c r="K63" s="46"/>
      <c r="L63" s="99"/>
    </row>
    <row r="64" spans="1:12" s="3" customFormat="1" x14ac:dyDescent="0.2">
      <c r="A64" s="66">
        <v>54</v>
      </c>
      <c r="B64" s="32" t="s">
        <v>62</v>
      </c>
      <c r="C64" s="6" t="s">
        <v>63</v>
      </c>
      <c r="D64" s="312">
        <v>0</v>
      </c>
      <c r="E64" s="138">
        <f>F64+G64+H64+I64</f>
        <v>0</v>
      </c>
      <c r="F64" s="138"/>
      <c r="G64" s="138"/>
      <c r="H64" s="138"/>
      <c r="I64" s="138"/>
      <c r="J64" s="98"/>
      <c r="K64" s="46"/>
      <c r="L64" s="99"/>
    </row>
    <row r="65" spans="1:12" s="3" customFormat="1" x14ac:dyDescent="0.2">
      <c r="A65" s="66">
        <v>55</v>
      </c>
      <c r="B65" s="32" t="s">
        <v>64</v>
      </c>
      <c r="C65" s="6" t="s">
        <v>65</v>
      </c>
      <c r="D65" s="312"/>
      <c r="E65" s="138"/>
      <c r="F65" s="139"/>
      <c r="G65" s="139"/>
      <c r="H65" s="139"/>
      <c r="I65" s="139"/>
      <c r="J65" s="100"/>
      <c r="K65" s="61"/>
      <c r="L65" s="101"/>
    </row>
    <row r="66" spans="1:12" s="3" customFormat="1" x14ac:dyDescent="0.2">
      <c r="A66" s="66">
        <v>56</v>
      </c>
      <c r="B66" s="32" t="s">
        <v>66</v>
      </c>
      <c r="C66" s="6" t="s">
        <v>67</v>
      </c>
      <c r="D66" s="312"/>
      <c r="E66" s="138"/>
      <c r="F66" s="139"/>
      <c r="G66" s="139"/>
      <c r="H66" s="139"/>
      <c r="I66" s="139"/>
      <c r="J66" s="100"/>
      <c r="K66" s="61"/>
      <c r="L66" s="101"/>
    </row>
    <row r="67" spans="1:12" s="3" customFormat="1" x14ac:dyDescent="0.2">
      <c r="A67" s="66">
        <v>57</v>
      </c>
      <c r="B67" s="32" t="s">
        <v>222</v>
      </c>
      <c r="C67" s="127" t="s">
        <v>67</v>
      </c>
      <c r="D67" s="312">
        <v>0</v>
      </c>
      <c r="E67" s="138">
        <f>F67+G67+H67+I67</f>
        <v>0</v>
      </c>
      <c r="F67" s="139">
        <v>0</v>
      </c>
      <c r="G67" s="139">
        <v>0</v>
      </c>
      <c r="H67" s="139">
        <v>0</v>
      </c>
      <c r="I67" s="139">
        <v>0</v>
      </c>
      <c r="J67" s="100"/>
      <c r="K67" s="61"/>
      <c r="L67" s="101"/>
    </row>
    <row r="68" spans="1:12" s="3" customFormat="1" x14ac:dyDescent="0.2">
      <c r="A68" s="66">
        <v>58</v>
      </c>
      <c r="B68" s="36" t="s">
        <v>68</v>
      </c>
      <c r="C68" s="8" t="s">
        <v>69</v>
      </c>
      <c r="D68" s="314"/>
      <c r="E68" s="138">
        <f>E69+E70</f>
        <v>0</v>
      </c>
      <c r="F68" s="138">
        <f>F69+F70</f>
        <v>0</v>
      </c>
      <c r="G68" s="138">
        <f>G69+G70</f>
        <v>0</v>
      </c>
      <c r="H68" s="138">
        <f>H69+H70</f>
        <v>0</v>
      </c>
      <c r="I68" s="138">
        <f>I69+I70</f>
        <v>0</v>
      </c>
      <c r="J68" s="98"/>
      <c r="K68" s="46"/>
      <c r="L68" s="99"/>
    </row>
    <row r="69" spans="1:12" s="3" customFormat="1" x14ac:dyDescent="0.2">
      <c r="A69" s="66">
        <v>59</v>
      </c>
      <c r="B69" s="32" t="s">
        <v>70</v>
      </c>
      <c r="C69" s="6" t="s">
        <v>71</v>
      </c>
      <c r="D69" s="312"/>
      <c r="E69" s="139"/>
      <c r="F69" s="139"/>
      <c r="G69" s="139"/>
      <c r="H69" s="139"/>
      <c r="I69" s="139"/>
      <c r="J69" s="100"/>
      <c r="K69" s="61"/>
      <c r="L69" s="101"/>
    </row>
    <row r="70" spans="1:12" s="3" customFormat="1" x14ac:dyDescent="0.2">
      <c r="A70" s="66">
        <v>60</v>
      </c>
      <c r="B70" s="32" t="s">
        <v>72</v>
      </c>
      <c r="C70" s="6" t="s">
        <v>73</v>
      </c>
      <c r="D70" s="312"/>
      <c r="E70" s="139"/>
      <c r="F70" s="139"/>
      <c r="G70" s="139"/>
      <c r="H70" s="139"/>
      <c r="I70" s="139"/>
      <c r="J70" s="100"/>
      <c r="K70" s="61"/>
      <c r="L70" s="101"/>
    </row>
    <row r="71" spans="1:12" s="3" customFormat="1" x14ac:dyDescent="0.2">
      <c r="A71" s="66">
        <v>61</v>
      </c>
      <c r="B71" s="30" t="s">
        <v>74</v>
      </c>
      <c r="C71" s="8" t="s">
        <v>75</v>
      </c>
      <c r="D71" s="314"/>
      <c r="E71" s="138"/>
      <c r="F71" s="138"/>
      <c r="G71" s="138"/>
      <c r="H71" s="138"/>
      <c r="I71" s="138"/>
      <c r="J71" s="98"/>
      <c r="K71" s="46"/>
      <c r="L71" s="99"/>
    </row>
    <row r="72" spans="1:12" s="3" customFormat="1" x14ac:dyDescent="0.2">
      <c r="A72" s="66">
        <v>62</v>
      </c>
      <c r="B72" s="30" t="s">
        <v>76</v>
      </c>
      <c r="C72" s="8" t="s">
        <v>77</v>
      </c>
      <c r="D72" s="314"/>
      <c r="E72" s="138"/>
      <c r="F72" s="138"/>
      <c r="G72" s="138"/>
      <c r="H72" s="138"/>
      <c r="I72" s="138"/>
      <c r="J72" s="98"/>
      <c r="K72" s="46"/>
      <c r="L72" s="99"/>
    </row>
    <row r="73" spans="1:12" s="3" customFormat="1" x14ac:dyDescent="0.2">
      <c r="A73" s="66">
        <v>63</v>
      </c>
      <c r="B73" s="30" t="s">
        <v>78</v>
      </c>
      <c r="C73" s="8" t="s">
        <v>79</v>
      </c>
      <c r="D73" s="314"/>
      <c r="E73" s="138"/>
      <c r="F73" s="138"/>
      <c r="G73" s="138"/>
      <c r="H73" s="138"/>
      <c r="I73" s="138"/>
      <c r="J73" s="98"/>
      <c r="K73" s="46"/>
      <c r="L73" s="99"/>
    </row>
    <row r="74" spans="1:12" s="3" customFormat="1" x14ac:dyDescent="0.2">
      <c r="A74" s="66">
        <v>64</v>
      </c>
      <c r="B74" s="30" t="s">
        <v>133</v>
      </c>
      <c r="C74" s="8" t="s">
        <v>80</v>
      </c>
      <c r="D74" s="314"/>
      <c r="E74" s="138"/>
      <c r="F74" s="138"/>
      <c r="G74" s="138"/>
      <c r="H74" s="138"/>
      <c r="I74" s="138"/>
      <c r="J74" s="98"/>
      <c r="K74" s="46"/>
      <c r="L74" s="99"/>
    </row>
    <row r="75" spans="1:12" s="3" customFormat="1" x14ac:dyDescent="0.2">
      <c r="A75" s="66">
        <v>65</v>
      </c>
      <c r="B75" s="30" t="s">
        <v>264</v>
      </c>
      <c r="C75" s="480" t="s">
        <v>82</v>
      </c>
      <c r="D75" s="314"/>
      <c r="E75" s="138"/>
      <c r="F75" s="138"/>
      <c r="G75" s="138"/>
      <c r="H75" s="138"/>
      <c r="I75" s="138"/>
      <c r="J75" s="98"/>
      <c r="K75" s="46"/>
      <c r="L75" s="99"/>
    </row>
    <row r="76" spans="1:12" s="3" customFormat="1" x14ac:dyDescent="0.2">
      <c r="A76" s="66">
        <v>66</v>
      </c>
      <c r="B76" s="32" t="s">
        <v>265</v>
      </c>
      <c r="C76" s="127" t="s">
        <v>266</v>
      </c>
      <c r="D76" s="314"/>
      <c r="E76" s="138"/>
      <c r="F76" s="138"/>
      <c r="G76" s="138"/>
      <c r="H76" s="138"/>
      <c r="I76" s="138"/>
      <c r="J76" s="98"/>
      <c r="K76" s="46"/>
      <c r="L76" s="99"/>
    </row>
    <row r="77" spans="1:12" s="3" customFormat="1" x14ac:dyDescent="0.2">
      <c r="A77" s="66">
        <v>67</v>
      </c>
      <c r="B77" s="32" t="s">
        <v>190</v>
      </c>
      <c r="C77" s="8" t="s">
        <v>83</v>
      </c>
      <c r="D77" s="314">
        <f>D79</f>
        <v>0</v>
      </c>
      <c r="E77" s="138">
        <f>E78+E79+E80+E81</f>
        <v>0</v>
      </c>
      <c r="F77" s="138">
        <f>F78+F79+F80+F81</f>
        <v>0</v>
      </c>
      <c r="G77" s="138">
        <f>G78+G79+G80+G81</f>
        <v>0</v>
      </c>
      <c r="H77" s="138">
        <f>H78+H79+H80+H81</f>
        <v>0</v>
      </c>
      <c r="I77" s="138">
        <f>I78+I79+I80+I81</f>
        <v>0</v>
      </c>
      <c r="J77" s="100"/>
      <c r="K77" s="61"/>
      <c r="L77" s="101"/>
    </row>
    <row r="78" spans="1:12" s="3" customFormat="1" hidden="1" x14ac:dyDescent="0.2">
      <c r="A78" s="66">
        <v>68</v>
      </c>
      <c r="B78" s="32" t="s">
        <v>140</v>
      </c>
      <c r="C78" s="6"/>
      <c r="D78" s="312"/>
      <c r="E78" s="139"/>
      <c r="F78" s="139"/>
      <c r="G78" s="139"/>
      <c r="H78" s="139"/>
      <c r="I78" s="139"/>
      <c r="J78" s="100"/>
      <c r="K78" s="61"/>
      <c r="L78" s="101"/>
    </row>
    <row r="79" spans="1:12" s="3" customFormat="1" ht="13.5" hidden="1" thickBot="1" x14ac:dyDescent="0.25">
      <c r="A79" s="66">
        <v>69</v>
      </c>
      <c r="B79" s="77" t="s">
        <v>188</v>
      </c>
      <c r="C79" s="68"/>
      <c r="D79" s="317">
        <v>0</v>
      </c>
      <c r="E79" s="183">
        <f>F79+G79+H79+I79</f>
        <v>0</v>
      </c>
      <c r="F79" s="183"/>
      <c r="G79" s="183"/>
      <c r="H79" s="183"/>
      <c r="I79" s="183"/>
      <c r="J79" s="184"/>
      <c r="K79" s="185"/>
      <c r="L79" s="186"/>
    </row>
    <row r="80" spans="1:12" s="3" customFormat="1" hidden="1" x14ac:dyDescent="0.2">
      <c r="A80" s="66">
        <v>70</v>
      </c>
      <c r="B80" s="187" t="s">
        <v>156</v>
      </c>
      <c r="C80" s="63"/>
      <c r="D80" s="254"/>
      <c r="E80" s="188"/>
      <c r="F80" s="188"/>
      <c r="G80" s="188"/>
      <c r="H80" s="188"/>
      <c r="I80" s="188"/>
      <c r="J80" s="189"/>
      <c r="K80" s="188"/>
      <c r="L80" s="204"/>
    </row>
    <row r="81" spans="1:12" s="3" customFormat="1" hidden="1" x14ac:dyDescent="0.2">
      <c r="A81" s="66">
        <v>71</v>
      </c>
      <c r="B81" s="32" t="s">
        <v>189</v>
      </c>
      <c r="C81" s="6"/>
      <c r="D81" s="242"/>
      <c r="E81" s="61"/>
      <c r="F81" s="61"/>
      <c r="G81" s="61"/>
      <c r="H81" s="61"/>
      <c r="I81" s="61"/>
      <c r="J81" s="100"/>
      <c r="K81" s="61"/>
      <c r="L81" s="101"/>
    </row>
    <row r="82" spans="1:12" s="3" customFormat="1" hidden="1" x14ac:dyDescent="0.2">
      <c r="A82" s="66">
        <v>72</v>
      </c>
      <c r="B82" s="32" t="s">
        <v>201</v>
      </c>
      <c r="C82" s="6"/>
      <c r="D82" s="242"/>
      <c r="E82" s="61"/>
      <c r="F82" s="61"/>
      <c r="G82" s="61"/>
      <c r="H82" s="61"/>
      <c r="I82" s="61"/>
      <c r="J82" s="100"/>
      <c r="K82" s="61"/>
      <c r="L82" s="101"/>
    </row>
    <row r="83" spans="1:12" s="3" customFormat="1" hidden="1" x14ac:dyDescent="0.2">
      <c r="A83" s="66">
        <v>73</v>
      </c>
      <c r="B83" s="283" t="s">
        <v>236</v>
      </c>
      <c r="C83" s="6"/>
      <c r="D83" s="242"/>
      <c r="E83" s="61"/>
      <c r="F83" s="61"/>
      <c r="G83" s="61"/>
      <c r="H83" s="61"/>
      <c r="I83" s="61"/>
      <c r="J83" s="100"/>
      <c r="K83" s="61"/>
      <c r="L83" s="101"/>
    </row>
    <row r="84" spans="1:12" s="3" customFormat="1" hidden="1" x14ac:dyDescent="0.2">
      <c r="A84" s="66">
        <v>74</v>
      </c>
      <c r="B84" s="283" t="s">
        <v>239</v>
      </c>
      <c r="C84" s="6"/>
      <c r="D84" s="242"/>
      <c r="E84" s="61"/>
      <c r="F84" s="61"/>
      <c r="G84" s="61"/>
      <c r="H84" s="61"/>
      <c r="I84" s="61"/>
      <c r="J84" s="100"/>
      <c r="K84" s="61"/>
      <c r="L84" s="101"/>
    </row>
    <row r="85" spans="1:12" s="3" customFormat="1" hidden="1" x14ac:dyDescent="0.2">
      <c r="A85" s="66">
        <v>75</v>
      </c>
      <c r="B85" s="283" t="s">
        <v>240</v>
      </c>
      <c r="C85" s="6"/>
      <c r="D85" s="242"/>
      <c r="E85" s="61"/>
      <c r="F85" s="61"/>
      <c r="G85" s="61"/>
      <c r="H85" s="61"/>
      <c r="I85" s="61"/>
      <c r="J85" s="100"/>
      <c r="K85" s="61"/>
      <c r="L85" s="101"/>
    </row>
    <row r="86" spans="1:12" s="3" customFormat="1" hidden="1" x14ac:dyDescent="0.2">
      <c r="A86" s="66">
        <v>76</v>
      </c>
      <c r="B86" s="283" t="s">
        <v>281</v>
      </c>
      <c r="C86" s="6"/>
      <c r="D86" s="242"/>
      <c r="E86" s="61"/>
      <c r="F86" s="61"/>
      <c r="G86" s="61"/>
      <c r="H86" s="61"/>
      <c r="I86" s="61"/>
      <c r="J86" s="100"/>
      <c r="K86" s="61"/>
      <c r="L86" s="101"/>
    </row>
    <row r="87" spans="1:12" s="3" customFormat="1" ht="13.35" hidden="1" customHeight="1" x14ac:dyDescent="0.2">
      <c r="A87" s="66">
        <v>77</v>
      </c>
      <c r="B87" s="24" t="s">
        <v>84</v>
      </c>
      <c r="C87" s="8" t="s">
        <v>85</v>
      </c>
      <c r="D87" s="244"/>
      <c r="E87" s="46"/>
      <c r="F87" s="46"/>
      <c r="G87" s="46"/>
      <c r="H87" s="46"/>
      <c r="I87" s="46"/>
      <c r="J87" s="98"/>
      <c r="K87" s="46"/>
      <c r="L87" s="99"/>
    </row>
    <row r="88" spans="1:12" s="3" customFormat="1" ht="38.25" hidden="1" customHeight="1" x14ac:dyDescent="0.2">
      <c r="A88" s="66">
        <v>78</v>
      </c>
      <c r="B88" s="24" t="s">
        <v>136</v>
      </c>
      <c r="C88" s="86" t="s">
        <v>86</v>
      </c>
      <c r="D88" s="248"/>
      <c r="E88" s="46"/>
      <c r="F88" s="46"/>
      <c r="G88" s="46"/>
      <c r="H88" s="46"/>
      <c r="I88" s="46"/>
      <c r="J88" s="98"/>
      <c r="K88" s="46"/>
      <c r="L88" s="99"/>
    </row>
    <row r="89" spans="1:12" s="3" customFormat="1" ht="13.5" hidden="1" thickBot="1" x14ac:dyDescent="0.25">
      <c r="A89" s="66">
        <v>79</v>
      </c>
      <c r="B89" s="77" t="s">
        <v>87</v>
      </c>
      <c r="C89" s="68" t="s">
        <v>88</v>
      </c>
      <c r="D89" s="249"/>
      <c r="E89" s="87"/>
      <c r="F89" s="87"/>
      <c r="G89" s="87"/>
      <c r="H89" s="87"/>
      <c r="I89" s="87"/>
      <c r="J89" s="102"/>
      <c r="K89" s="87"/>
      <c r="L89" s="103"/>
    </row>
    <row r="90" spans="1:12" s="3" customFormat="1" hidden="1" x14ac:dyDescent="0.2">
      <c r="A90" s="66">
        <v>80</v>
      </c>
      <c r="B90" s="79" t="s">
        <v>89</v>
      </c>
      <c r="C90" s="78" t="s">
        <v>90</v>
      </c>
      <c r="D90" s="247"/>
      <c r="E90" s="90"/>
      <c r="F90" s="90"/>
      <c r="G90" s="90"/>
      <c r="H90" s="90"/>
      <c r="I90" s="90"/>
      <c r="J90" s="104"/>
      <c r="K90" s="90"/>
      <c r="L90" s="105"/>
    </row>
    <row r="91" spans="1:12" s="3" customFormat="1" hidden="1" x14ac:dyDescent="0.2">
      <c r="A91" s="66">
        <v>81</v>
      </c>
      <c r="B91" s="30" t="s">
        <v>91</v>
      </c>
      <c r="C91" s="8" t="s">
        <v>92</v>
      </c>
      <c r="D91" s="244"/>
      <c r="E91" s="46">
        <f>E92</f>
        <v>0</v>
      </c>
      <c r="F91" s="46">
        <f>F92</f>
        <v>0</v>
      </c>
      <c r="G91" s="46">
        <f>G92</f>
        <v>0</v>
      </c>
      <c r="H91" s="46">
        <f>H92</f>
        <v>0</v>
      </c>
      <c r="I91" s="46">
        <f>I92</f>
        <v>0</v>
      </c>
      <c r="J91" s="98"/>
      <c r="K91" s="46"/>
      <c r="L91" s="99"/>
    </row>
    <row r="92" spans="1:12" s="3" customFormat="1" hidden="1" x14ac:dyDescent="0.2">
      <c r="A92" s="66">
        <v>82</v>
      </c>
      <c r="B92" s="37" t="s">
        <v>93</v>
      </c>
      <c r="C92" s="8" t="s">
        <v>94</v>
      </c>
      <c r="D92" s="244"/>
      <c r="E92" s="46">
        <f>E93+E105</f>
        <v>0</v>
      </c>
      <c r="F92" s="46">
        <f>F93+F105</f>
        <v>0</v>
      </c>
      <c r="G92" s="46">
        <f>G93+G105</f>
        <v>0</v>
      </c>
      <c r="H92" s="46">
        <f>H93+H105</f>
        <v>0</v>
      </c>
      <c r="I92" s="46">
        <f>I93+I105</f>
        <v>0</v>
      </c>
      <c r="J92" s="98"/>
      <c r="K92" s="46"/>
      <c r="L92" s="99"/>
    </row>
    <row r="93" spans="1:12" s="3" customFormat="1" hidden="1" x14ac:dyDescent="0.2">
      <c r="A93" s="66">
        <v>83</v>
      </c>
      <c r="B93" s="37" t="s">
        <v>95</v>
      </c>
      <c r="C93" s="8" t="s">
        <v>96</v>
      </c>
      <c r="D93" s="244"/>
      <c r="E93" s="46">
        <f>E94+E95+E96+E97+E99+E100</f>
        <v>0</v>
      </c>
      <c r="F93" s="46">
        <f>F94+F95+F96+F97+F99+F100</f>
        <v>0</v>
      </c>
      <c r="G93" s="46">
        <f>G94+G95+G96+G97+G99+G100</f>
        <v>0</v>
      </c>
      <c r="H93" s="46">
        <f>H94+H95+H96+H97+H99+H100</f>
        <v>0</v>
      </c>
      <c r="I93" s="46">
        <f>I94+I95+I96+I97+I99+I100</f>
        <v>0</v>
      </c>
      <c r="J93" s="98"/>
      <c r="K93" s="46"/>
      <c r="L93" s="99"/>
    </row>
    <row r="94" spans="1:12" s="3" customFormat="1" hidden="1" x14ac:dyDescent="0.2">
      <c r="A94" s="66">
        <v>84</v>
      </c>
      <c r="B94" s="38" t="s">
        <v>97</v>
      </c>
      <c r="C94" s="6"/>
      <c r="D94" s="242"/>
      <c r="E94" s="46"/>
      <c r="F94" s="46"/>
      <c r="G94" s="46"/>
      <c r="H94" s="46"/>
      <c r="I94" s="46"/>
      <c r="J94" s="106"/>
      <c r="K94" s="46"/>
      <c r="L94" s="99"/>
    </row>
    <row r="95" spans="1:12" s="3" customFormat="1" hidden="1" x14ac:dyDescent="0.2">
      <c r="A95" s="66">
        <v>85</v>
      </c>
      <c r="B95" s="38" t="s">
        <v>102</v>
      </c>
      <c r="C95" s="6"/>
      <c r="D95" s="242"/>
      <c r="E95" s="46"/>
      <c r="F95" s="46"/>
      <c r="G95" s="46"/>
      <c r="H95" s="46"/>
      <c r="I95" s="46"/>
      <c r="J95" s="106"/>
      <c r="K95" s="46"/>
      <c r="L95" s="99"/>
    </row>
    <row r="96" spans="1:12" s="3" customFormat="1" hidden="1" x14ac:dyDescent="0.2">
      <c r="A96" s="66">
        <v>86</v>
      </c>
      <c r="B96" s="38" t="s">
        <v>98</v>
      </c>
      <c r="C96" s="6"/>
      <c r="D96" s="242"/>
      <c r="E96" s="46"/>
      <c r="F96" s="46"/>
      <c r="G96" s="46"/>
      <c r="H96" s="46"/>
      <c r="I96" s="46"/>
      <c r="J96" s="106"/>
      <c r="K96" s="46"/>
      <c r="L96" s="99"/>
    </row>
    <row r="97" spans="1:12" s="3" customFormat="1" hidden="1" x14ac:dyDescent="0.2">
      <c r="A97" s="66">
        <v>87</v>
      </c>
      <c r="B97" s="93" t="s">
        <v>100</v>
      </c>
      <c r="C97" s="6"/>
      <c r="D97" s="242"/>
      <c r="E97" s="46"/>
      <c r="F97" s="46"/>
      <c r="G97" s="46"/>
      <c r="H97" s="46"/>
      <c r="I97" s="46"/>
      <c r="J97" s="106"/>
      <c r="K97" s="46"/>
      <c r="L97" s="99"/>
    </row>
    <row r="98" spans="1:12" s="3" customFormat="1" hidden="1" x14ac:dyDescent="0.2">
      <c r="A98" s="66">
        <v>88</v>
      </c>
      <c r="B98" s="197" t="s">
        <v>200</v>
      </c>
      <c r="C98" s="6"/>
      <c r="D98" s="242"/>
      <c r="E98" s="46"/>
      <c r="F98" s="46"/>
      <c r="G98" s="46"/>
      <c r="H98" s="46"/>
      <c r="I98" s="46"/>
      <c r="J98" s="106"/>
      <c r="K98" s="46"/>
      <c r="L98" s="99"/>
    </row>
    <row r="99" spans="1:12" s="3" customFormat="1" hidden="1" x14ac:dyDescent="0.2">
      <c r="A99" s="66">
        <v>89</v>
      </c>
      <c r="B99" s="94" t="s">
        <v>99</v>
      </c>
      <c r="C99" s="6"/>
      <c r="D99" s="242"/>
      <c r="E99" s="46"/>
      <c r="F99" s="46"/>
      <c r="G99" s="46"/>
      <c r="H99" s="46"/>
      <c r="I99" s="46"/>
      <c r="J99" s="106"/>
      <c r="K99" s="46"/>
      <c r="L99" s="99"/>
    </row>
    <row r="100" spans="1:12" s="3" customFormat="1" hidden="1" x14ac:dyDescent="0.2">
      <c r="A100" s="66">
        <v>90</v>
      </c>
      <c r="B100" s="95" t="s">
        <v>237</v>
      </c>
      <c r="C100" s="6"/>
      <c r="D100" s="242"/>
      <c r="E100" s="46"/>
      <c r="F100" s="46"/>
      <c r="G100" s="46"/>
      <c r="H100" s="46"/>
      <c r="I100" s="46"/>
      <c r="J100" s="106"/>
      <c r="K100" s="46"/>
      <c r="L100" s="99"/>
    </row>
    <row r="101" spans="1:12" s="3" customFormat="1" hidden="1" x14ac:dyDescent="0.2">
      <c r="A101" s="66">
        <v>91</v>
      </c>
      <c r="B101" s="95" t="s">
        <v>238</v>
      </c>
      <c r="C101" s="6"/>
      <c r="D101" s="242"/>
      <c r="E101" s="46"/>
      <c r="F101" s="46"/>
      <c r="G101" s="46"/>
      <c r="H101" s="46"/>
      <c r="I101" s="46"/>
      <c r="J101" s="98"/>
      <c r="K101" s="46"/>
      <c r="L101" s="99"/>
    </row>
    <row r="102" spans="1:12" s="3" customFormat="1" hidden="1" x14ac:dyDescent="0.2">
      <c r="A102" s="66">
        <v>92</v>
      </c>
      <c r="B102" s="3" t="s">
        <v>269</v>
      </c>
      <c r="C102" s="6"/>
      <c r="D102" s="242"/>
      <c r="E102" s="46"/>
      <c r="F102" s="46"/>
      <c r="G102" s="46"/>
      <c r="H102" s="46"/>
      <c r="I102" s="46"/>
      <c r="J102" s="98"/>
      <c r="K102" s="46"/>
      <c r="L102" s="99"/>
    </row>
    <row r="103" spans="1:12" s="3" customFormat="1" hidden="1" x14ac:dyDescent="0.2">
      <c r="A103" s="66">
        <v>93</v>
      </c>
      <c r="B103" s="95" t="s">
        <v>267</v>
      </c>
      <c r="C103" s="6"/>
      <c r="D103" s="242"/>
      <c r="E103" s="46"/>
      <c r="F103" s="46"/>
      <c r="G103" s="46"/>
      <c r="H103" s="46"/>
      <c r="I103" s="46"/>
      <c r="J103" s="98"/>
      <c r="K103" s="46"/>
      <c r="L103" s="99"/>
    </row>
    <row r="104" spans="1:12" s="3" customFormat="1" hidden="1" x14ac:dyDescent="0.2">
      <c r="A104" s="66">
        <v>94</v>
      </c>
      <c r="B104" s="95" t="s">
        <v>268</v>
      </c>
      <c r="C104" s="6"/>
      <c r="D104" s="242"/>
      <c r="E104" s="46"/>
      <c r="F104" s="46"/>
      <c r="G104" s="46"/>
      <c r="H104" s="46"/>
      <c r="I104" s="46"/>
      <c r="J104" s="98"/>
      <c r="K104" s="46"/>
      <c r="L104" s="99"/>
    </row>
    <row r="105" spans="1:12" s="3" customFormat="1" hidden="1" x14ac:dyDescent="0.2">
      <c r="A105" s="66">
        <v>95</v>
      </c>
      <c r="B105" s="96" t="s">
        <v>103</v>
      </c>
      <c r="C105" s="8" t="s">
        <v>104</v>
      </c>
      <c r="D105" s="244"/>
      <c r="E105" s="46">
        <f>E106+E107+E108</f>
        <v>0</v>
      </c>
      <c r="F105" s="46">
        <f>F106+F107+F108</f>
        <v>0</v>
      </c>
      <c r="G105" s="46">
        <f>G106+G107+G108</f>
        <v>0</v>
      </c>
      <c r="H105" s="46">
        <f>H106+H107+H108</f>
        <v>0</v>
      </c>
      <c r="I105" s="46">
        <f>I106+I107+I108</f>
        <v>0</v>
      </c>
      <c r="J105" s="98"/>
      <c r="K105" s="46"/>
      <c r="L105" s="99"/>
    </row>
    <row r="106" spans="1:12" s="3" customFormat="1" hidden="1" x14ac:dyDescent="0.2">
      <c r="A106" s="66">
        <v>96</v>
      </c>
      <c r="B106" s="97" t="s">
        <v>105</v>
      </c>
      <c r="C106" s="6"/>
      <c r="D106" s="242"/>
      <c r="E106" s="46"/>
      <c r="F106" s="46"/>
      <c r="G106" s="46"/>
      <c r="H106" s="46"/>
      <c r="I106" s="46"/>
      <c r="J106" s="106"/>
      <c r="K106" s="46"/>
      <c r="L106" s="99"/>
    </row>
    <row r="107" spans="1:12" s="3" customFormat="1" hidden="1" x14ac:dyDescent="0.2">
      <c r="A107" s="66">
        <v>97</v>
      </c>
      <c r="B107" s="62" t="s">
        <v>106</v>
      </c>
      <c r="C107" s="6"/>
      <c r="D107" s="242"/>
      <c r="E107" s="46"/>
      <c r="F107" s="46"/>
      <c r="G107" s="46"/>
      <c r="H107" s="46"/>
      <c r="I107" s="46"/>
      <c r="J107" s="106"/>
      <c r="K107" s="46"/>
      <c r="L107" s="99"/>
    </row>
    <row r="108" spans="1:12" s="3" customFormat="1" hidden="1" x14ac:dyDescent="0.2">
      <c r="A108" s="66">
        <v>98</v>
      </c>
      <c r="B108" s="38" t="s">
        <v>141</v>
      </c>
      <c r="C108" s="6"/>
      <c r="D108" s="242"/>
      <c r="E108" s="46"/>
      <c r="F108" s="46"/>
      <c r="G108" s="46"/>
      <c r="H108" s="46"/>
      <c r="I108" s="46"/>
      <c r="J108" s="106"/>
      <c r="K108" s="46"/>
      <c r="L108" s="99"/>
    </row>
    <row r="109" spans="1:12" s="3" customFormat="1" hidden="1" x14ac:dyDescent="0.2">
      <c r="A109" s="66">
        <v>99</v>
      </c>
      <c r="B109" s="38" t="s">
        <v>197</v>
      </c>
      <c r="C109" s="6"/>
      <c r="D109" s="242"/>
      <c r="E109" s="46"/>
      <c r="F109" s="46"/>
      <c r="G109" s="46"/>
      <c r="H109" s="46"/>
      <c r="I109" s="46"/>
      <c r="J109" s="98"/>
      <c r="K109" s="46"/>
      <c r="L109" s="99"/>
    </row>
    <row r="110" spans="1:12" s="3" customFormat="1" ht="25.5" hidden="1" x14ac:dyDescent="0.2">
      <c r="A110" s="66">
        <v>100</v>
      </c>
      <c r="B110" s="25" t="s">
        <v>107</v>
      </c>
      <c r="C110" s="86" t="s">
        <v>108</v>
      </c>
      <c r="D110" s="248"/>
      <c r="E110" s="46">
        <f>E115</f>
        <v>0</v>
      </c>
      <c r="F110" s="46">
        <f>F115</f>
        <v>0</v>
      </c>
      <c r="G110" s="46">
        <f>G115</f>
        <v>0</v>
      </c>
      <c r="H110" s="46">
        <f>H115</f>
        <v>0</v>
      </c>
      <c r="I110" s="46">
        <f>I115</f>
        <v>0</v>
      </c>
      <c r="J110" s="98"/>
      <c r="K110" s="46"/>
      <c r="L110" s="99"/>
    </row>
    <row r="111" spans="1:12" s="3" customFormat="1" hidden="1" x14ac:dyDescent="0.2">
      <c r="A111" s="66">
        <v>101</v>
      </c>
      <c r="B111" s="3" t="s">
        <v>264</v>
      </c>
      <c r="C111" s="8" t="s">
        <v>110</v>
      </c>
      <c r="D111" s="244"/>
      <c r="E111" s="46"/>
      <c r="F111" s="46"/>
      <c r="G111" s="46"/>
      <c r="H111" s="46"/>
      <c r="I111" s="46"/>
      <c r="J111" s="106"/>
      <c r="K111" s="46"/>
      <c r="L111" s="99"/>
    </row>
    <row r="112" spans="1:12" s="3" customFormat="1" hidden="1" x14ac:dyDescent="0.2">
      <c r="A112" s="66">
        <v>102</v>
      </c>
      <c r="B112" s="26" t="s">
        <v>270</v>
      </c>
      <c r="C112" s="8"/>
      <c r="D112" s="244"/>
      <c r="E112" s="46"/>
      <c r="F112" s="46"/>
      <c r="G112" s="46"/>
      <c r="H112" s="46"/>
      <c r="I112" s="46"/>
      <c r="J112" s="106"/>
      <c r="K112" s="46"/>
      <c r="L112" s="99"/>
    </row>
    <row r="113" spans="1:12" s="3" customFormat="1" hidden="1" x14ac:dyDescent="0.2">
      <c r="A113" s="66">
        <v>103</v>
      </c>
      <c r="B113" s="26" t="s">
        <v>271</v>
      </c>
      <c r="C113" s="8"/>
      <c r="D113" s="244"/>
      <c r="E113" s="46"/>
      <c r="F113" s="46"/>
      <c r="G113" s="46"/>
      <c r="H113" s="46"/>
      <c r="I113" s="46"/>
      <c r="J113" s="106"/>
      <c r="K113" s="46"/>
      <c r="L113" s="99"/>
    </row>
    <row r="114" spans="1:12" s="3" customFormat="1" hidden="1" x14ac:dyDescent="0.2">
      <c r="A114" s="66">
        <v>104</v>
      </c>
      <c r="B114" s="26" t="s">
        <v>172</v>
      </c>
      <c r="C114" s="8" t="s">
        <v>173</v>
      </c>
      <c r="D114" s="244"/>
      <c r="E114" s="46"/>
      <c r="F114" s="46"/>
      <c r="G114" s="46"/>
      <c r="H114" s="46"/>
      <c r="I114" s="46"/>
      <c r="J114" s="106"/>
      <c r="K114" s="46"/>
      <c r="L114" s="99"/>
    </row>
    <row r="115" spans="1:12" s="3" customFormat="1" ht="26.25" hidden="1" thickBot="1" x14ac:dyDescent="0.25">
      <c r="A115" s="66">
        <v>105</v>
      </c>
      <c r="B115" s="276" t="s">
        <v>215</v>
      </c>
      <c r="C115" s="277" t="s">
        <v>214</v>
      </c>
      <c r="D115" s="267"/>
      <c r="E115" s="269">
        <f>F115+G115+H115+I115</f>
        <v>0</v>
      </c>
      <c r="F115" s="269"/>
      <c r="G115" s="269"/>
      <c r="H115" s="269"/>
      <c r="I115" s="269"/>
      <c r="J115" s="268"/>
      <c r="K115" s="269"/>
      <c r="L115" s="270"/>
    </row>
    <row r="116" spans="1:12" s="14" customFormat="1" hidden="1" x14ac:dyDescent="0.2">
      <c r="A116" s="66">
        <v>106</v>
      </c>
      <c r="B116" s="59" t="s">
        <v>367</v>
      </c>
      <c r="C116" s="60"/>
      <c r="D116" s="275"/>
      <c r="E116" s="179">
        <f>E130+E120+E126</f>
        <v>0</v>
      </c>
      <c r="F116" s="179">
        <f>F130+F120+F126</f>
        <v>0</v>
      </c>
      <c r="G116" s="179">
        <f>G130+G120+G126</f>
        <v>0</v>
      </c>
      <c r="H116" s="179">
        <f>H130+H120+H126</f>
        <v>0</v>
      </c>
      <c r="I116" s="179">
        <f>I130+I120+I126</f>
        <v>0</v>
      </c>
      <c r="J116" s="181"/>
      <c r="K116" s="179"/>
      <c r="L116" s="182"/>
    </row>
    <row r="117" spans="1:12" s="3" customFormat="1" ht="25.5" hidden="1" x14ac:dyDescent="0.2">
      <c r="A117" s="66">
        <v>107</v>
      </c>
      <c r="B117" s="25" t="s">
        <v>112</v>
      </c>
      <c r="C117" s="43" t="s">
        <v>137</v>
      </c>
      <c r="D117" s="251"/>
      <c r="E117" s="46"/>
      <c r="F117" s="46"/>
      <c r="G117" s="46"/>
      <c r="H117" s="46"/>
      <c r="I117" s="46"/>
      <c r="J117" s="106"/>
      <c r="K117" s="46"/>
      <c r="L117" s="99"/>
    </row>
    <row r="118" spans="1:12" s="3" customFormat="1" hidden="1" x14ac:dyDescent="0.2">
      <c r="A118" s="66">
        <v>108</v>
      </c>
      <c r="B118" s="30" t="s">
        <v>113</v>
      </c>
      <c r="C118" s="8" t="s">
        <v>114</v>
      </c>
      <c r="D118" s="244"/>
      <c r="E118" s="46"/>
      <c r="F118" s="46"/>
      <c r="G118" s="46"/>
      <c r="H118" s="46"/>
      <c r="I118" s="46"/>
      <c r="J118" s="106"/>
      <c r="K118" s="46"/>
      <c r="L118" s="99"/>
    </row>
    <row r="119" spans="1:12" s="15" customFormat="1" hidden="1" x14ac:dyDescent="0.2">
      <c r="A119" s="66">
        <v>109</v>
      </c>
      <c r="B119" s="39" t="s">
        <v>115</v>
      </c>
      <c r="C119" s="6" t="s">
        <v>116</v>
      </c>
      <c r="D119" s="242"/>
      <c r="E119" s="46"/>
      <c r="F119" s="46"/>
      <c r="G119" s="46"/>
      <c r="H119" s="46"/>
      <c r="I119" s="46"/>
      <c r="J119" s="106"/>
      <c r="K119" s="46"/>
      <c r="L119" s="99"/>
    </row>
    <row r="120" spans="1:12" s="15" customFormat="1" hidden="1" x14ac:dyDescent="0.2">
      <c r="A120" s="66">
        <v>110</v>
      </c>
      <c r="B120" s="39" t="s">
        <v>272</v>
      </c>
      <c r="C120" s="8" t="s">
        <v>273</v>
      </c>
      <c r="D120" s="242"/>
      <c r="E120" s="46"/>
      <c r="F120" s="46"/>
      <c r="G120" s="46"/>
      <c r="H120" s="46"/>
      <c r="I120" s="46"/>
      <c r="J120" s="98"/>
      <c r="K120" s="46"/>
      <c r="L120" s="99"/>
    </row>
    <row r="121" spans="1:12" s="15" customFormat="1" hidden="1" x14ac:dyDescent="0.2">
      <c r="A121" s="66">
        <v>111</v>
      </c>
      <c r="B121" s="39" t="s">
        <v>274</v>
      </c>
      <c r="C121" s="480" t="s">
        <v>275</v>
      </c>
      <c r="D121" s="242"/>
      <c r="E121" s="46"/>
      <c r="F121" s="46"/>
      <c r="G121" s="46"/>
      <c r="H121" s="46"/>
      <c r="I121" s="46"/>
      <c r="J121" s="98"/>
      <c r="K121" s="46"/>
      <c r="L121" s="99"/>
    </row>
    <row r="122" spans="1:12" s="15" customFormat="1" hidden="1" x14ac:dyDescent="0.2">
      <c r="A122" s="66">
        <v>112</v>
      </c>
      <c r="B122" s="39" t="s">
        <v>276</v>
      </c>
      <c r="C122" s="127" t="s">
        <v>277</v>
      </c>
      <c r="D122" s="242"/>
      <c r="E122" s="46"/>
      <c r="F122" s="46"/>
      <c r="G122" s="46"/>
      <c r="H122" s="46"/>
      <c r="I122" s="46"/>
      <c r="J122" s="98"/>
      <c r="K122" s="46"/>
      <c r="L122" s="99"/>
    </row>
    <row r="123" spans="1:12" s="15" customFormat="1" hidden="1" x14ac:dyDescent="0.2">
      <c r="A123" s="66">
        <v>113</v>
      </c>
      <c r="B123" s="39" t="s">
        <v>303</v>
      </c>
      <c r="C123" s="480" t="s">
        <v>304</v>
      </c>
      <c r="D123" s="242"/>
      <c r="E123" s="46"/>
      <c r="F123" s="46"/>
      <c r="G123" s="46"/>
      <c r="H123" s="46"/>
      <c r="I123" s="46"/>
      <c r="J123" s="98"/>
      <c r="K123" s="46"/>
      <c r="L123" s="99"/>
    </row>
    <row r="124" spans="1:12" s="15" customFormat="1" hidden="1" x14ac:dyDescent="0.2">
      <c r="A124" s="66">
        <v>114</v>
      </c>
      <c r="B124" s="39" t="s">
        <v>305</v>
      </c>
      <c r="C124" s="127" t="s">
        <v>300</v>
      </c>
      <c r="D124" s="242"/>
      <c r="E124" s="46"/>
      <c r="F124" s="46"/>
      <c r="G124" s="46"/>
      <c r="H124" s="46"/>
      <c r="I124" s="46"/>
      <c r="J124" s="98"/>
      <c r="K124" s="46"/>
      <c r="L124" s="99"/>
    </row>
    <row r="125" spans="1:12" s="15" customFormat="1" hidden="1" x14ac:dyDescent="0.2">
      <c r="A125" s="66">
        <v>115</v>
      </c>
      <c r="B125" s="39" t="s">
        <v>276</v>
      </c>
      <c r="C125" s="127" t="s">
        <v>299</v>
      </c>
      <c r="D125" s="242"/>
      <c r="E125" s="46"/>
      <c r="F125" s="46"/>
      <c r="G125" s="46"/>
      <c r="H125" s="46"/>
      <c r="I125" s="46"/>
      <c r="J125" s="98"/>
      <c r="K125" s="46"/>
      <c r="L125" s="99"/>
    </row>
    <row r="126" spans="1:12" s="15" customFormat="1" ht="26.45" hidden="1" customHeight="1" x14ac:dyDescent="0.2">
      <c r="A126" s="66">
        <v>116</v>
      </c>
      <c r="B126" s="879" t="s">
        <v>359</v>
      </c>
      <c r="C126" s="480" t="s">
        <v>361</v>
      </c>
      <c r="D126" s="242"/>
      <c r="E126" s="138">
        <f>E127+E128+E129</f>
        <v>0</v>
      </c>
      <c r="F126" s="46">
        <f>F127+F128+F129</f>
        <v>0</v>
      </c>
      <c r="G126" s="46">
        <f>G127+G128+G129</f>
        <v>0</v>
      </c>
      <c r="H126" s="46">
        <f>H127+H128+H129</f>
        <v>0</v>
      </c>
      <c r="I126" s="46">
        <f>I127+I128+I129</f>
        <v>0</v>
      </c>
      <c r="J126" s="98"/>
      <c r="K126" s="46"/>
      <c r="L126" s="99"/>
    </row>
    <row r="127" spans="1:12" s="15" customFormat="1" hidden="1" x14ac:dyDescent="0.2">
      <c r="A127" s="114">
        <v>117</v>
      </c>
      <c r="B127" s="878" t="s">
        <v>360</v>
      </c>
      <c r="C127" s="127" t="s">
        <v>364</v>
      </c>
      <c r="D127" s="242"/>
      <c r="E127" s="138">
        <f>F127+G127+H127+I127</f>
        <v>0</v>
      </c>
      <c r="F127" s="46"/>
      <c r="G127" s="46">
        <v>0</v>
      </c>
      <c r="H127" s="46"/>
      <c r="I127" s="46"/>
      <c r="J127" s="98"/>
      <c r="K127" s="46"/>
      <c r="L127" s="99"/>
    </row>
    <row r="128" spans="1:12" s="15" customFormat="1" hidden="1" x14ac:dyDescent="0.2">
      <c r="A128" s="66">
        <v>118</v>
      </c>
      <c r="B128" s="39" t="s">
        <v>362</v>
      </c>
      <c r="C128" s="127" t="s">
        <v>365</v>
      </c>
      <c r="D128" s="242"/>
      <c r="E128" s="138">
        <f>F128+G128+H128+I128</f>
        <v>0</v>
      </c>
      <c r="F128" s="46"/>
      <c r="G128" s="46"/>
      <c r="H128" s="46"/>
      <c r="I128" s="46"/>
      <c r="J128" s="98"/>
      <c r="K128" s="46"/>
      <c r="L128" s="99"/>
    </row>
    <row r="129" spans="1:14" s="15" customFormat="1" hidden="1" x14ac:dyDescent="0.2">
      <c r="A129" s="114">
        <v>119</v>
      </c>
      <c r="B129" s="878" t="s">
        <v>363</v>
      </c>
      <c r="C129" s="127" t="s">
        <v>366</v>
      </c>
      <c r="D129" s="242"/>
      <c r="E129" s="138">
        <f>F129+G129+H129+I129</f>
        <v>0</v>
      </c>
      <c r="F129" s="46"/>
      <c r="G129" s="46"/>
      <c r="H129" s="46"/>
      <c r="I129" s="46"/>
      <c r="J129" s="98"/>
      <c r="K129" s="46"/>
      <c r="L129" s="99"/>
    </row>
    <row r="130" spans="1:14" s="3" customFormat="1" hidden="1" x14ac:dyDescent="0.2">
      <c r="A130" s="66">
        <v>116</v>
      </c>
      <c r="B130" s="40" t="s">
        <v>117</v>
      </c>
      <c r="C130" s="8" t="s">
        <v>118</v>
      </c>
      <c r="D130" s="244"/>
      <c r="E130" s="138">
        <f t="shared" ref="E130:I131" si="2">E131</f>
        <v>0</v>
      </c>
      <c r="F130" s="46">
        <f t="shared" si="2"/>
        <v>0</v>
      </c>
      <c r="G130" s="46">
        <f t="shared" si="2"/>
        <v>0</v>
      </c>
      <c r="H130" s="46">
        <f t="shared" si="2"/>
        <v>0</v>
      </c>
      <c r="I130" s="46">
        <f t="shared" si="2"/>
        <v>0</v>
      </c>
      <c r="J130" s="98"/>
      <c r="K130" s="46"/>
      <c r="L130" s="99"/>
    </row>
    <row r="131" spans="1:14" s="3" customFormat="1" hidden="1" x14ac:dyDescent="0.2">
      <c r="A131" s="66">
        <v>117</v>
      </c>
      <c r="B131" s="30" t="s">
        <v>368</v>
      </c>
      <c r="C131" s="4">
        <v>71</v>
      </c>
      <c r="D131" s="241"/>
      <c r="E131" s="138">
        <f t="shared" si="2"/>
        <v>0</v>
      </c>
      <c r="F131" s="46">
        <f t="shared" si="2"/>
        <v>0</v>
      </c>
      <c r="G131" s="46">
        <f t="shared" si="2"/>
        <v>0</v>
      </c>
      <c r="H131" s="46">
        <f t="shared" si="2"/>
        <v>0</v>
      </c>
      <c r="I131" s="46">
        <f t="shared" si="2"/>
        <v>0</v>
      </c>
      <c r="J131" s="98"/>
      <c r="K131" s="46"/>
      <c r="L131" s="99"/>
    </row>
    <row r="132" spans="1:14" s="3" customFormat="1" hidden="1" x14ac:dyDescent="0.2">
      <c r="A132" s="66">
        <v>118</v>
      </c>
      <c r="B132" s="30" t="s">
        <v>120</v>
      </c>
      <c r="C132" s="4" t="s">
        <v>121</v>
      </c>
      <c r="D132" s="241"/>
      <c r="E132" s="138">
        <f>E133+E134+E136+E137</f>
        <v>0</v>
      </c>
      <c r="F132" s="46">
        <f>F133+F134+F136+F137</f>
        <v>0</v>
      </c>
      <c r="G132" s="46">
        <f>G133+G134+G136+G137</f>
        <v>0</v>
      </c>
      <c r="H132" s="46">
        <f>H133+H134+H136+H137</f>
        <v>0</v>
      </c>
      <c r="I132" s="46">
        <f>I133+I134+I136+I137</f>
        <v>0</v>
      </c>
      <c r="J132" s="98"/>
      <c r="K132" s="46"/>
      <c r="L132" s="99"/>
    </row>
    <row r="133" spans="1:14" s="3" customFormat="1" hidden="1" x14ac:dyDescent="0.2">
      <c r="A133" s="66">
        <v>119</v>
      </c>
      <c r="B133" s="32" t="s">
        <v>122</v>
      </c>
      <c r="C133" s="9" t="s">
        <v>123</v>
      </c>
      <c r="D133" s="252"/>
      <c r="E133" s="46"/>
      <c r="F133" s="46"/>
      <c r="G133" s="46"/>
      <c r="H133" s="46"/>
      <c r="I133" s="46"/>
      <c r="J133" s="106"/>
      <c r="K133" s="46"/>
      <c r="L133" s="99"/>
    </row>
    <row r="134" spans="1:14" s="3" customFormat="1" hidden="1" x14ac:dyDescent="0.2">
      <c r="A134" s="66">
        <v>120</v>
      </c>
      <c r="B134" s="34" t="s">
        <v>124</v>
      </c>
      <c r="C134" s="9" t="s">
        <v>125</v>
      </c>
      <c r="D134" s="252"/>
      <c r="E134" s="46"/>
      <c r="F134" s="46"/>
      <c r="G134" s="46"/>
      <c r="H134" s="46"/>
      <c r="I134" s="46"/>
      <c r="J134" s="106"/>
      <c r="K134" s="46"/>
      <c r="L134" s="99"/>
    </row>
    <row r="135" spans="1:14" s="3" customFormat="1" hidden="1" x14ac:dyDescent="0.2">
      <c r="A135" s="66">
        <v>121</v>
      </c>
      <c r="B135" s="34" t="s">
        <v>223</v>
      </c>
      <c r="C135" s="301" t="s">
        <v>125</v>
      </c>
      <c r="D135" s="252"/>
      <c r="E135" s="46"/>
      <c r="F135" s="46"/>
      <c r="G135" s="46"/>
      <c r="H135" s="46"/>
      <c r="I135" s="46"/>
      <c r="J135" s="106"/>
      <c r="K135" s="46"/>
      <c r="L135" s="99"/>
    </row>
    <row r="136" spans="1:14" s="3" customFormat="1" hidden="1" x14ac:dyDescent="0.2">
      <c r="A136" s="66">
        <v>122</v>
      </c>
      <c r="B136" s="31" t="s">
        <v>126</v>
      </c>
      <c r="C136" s="9" t="s">
        <v>127</v>
      </c>
      <c r="D136" s="252"/>
      <c r="E136" s="46"/>
      <c r="F136" s="46"/>
      <c r="G136" s="46"/>
      <c r="H136" s="46"/>
      <c r="I136" s="46"/>
      <c r="J136" s="106"/>
      <c r="K136" s="46"/>
      <c r="L136" s="99"/>
    </row>
    <row r="137" spans="1:14" s="3" customFormat="1" ht="13.5" hidden="1" thickBot="1" x14ac:dyDescent="0.25">
      <c r="A137" s="66">
        <v>123</v>
      </c>
      <c r="B137" s="80" t="s">
        <v>128</v>
      </c>
      <c r="C137" s="81" t="s">
        <v>129</v>
      </c>
      <c r="D137" s="81"/>
      <c r="E137" s="91"/>
      <c r="F137" s="91"/>
      <c r="G137" s="91"/>
      <c r="H137" s="91"/>
      <c r="I137" s="91"/>
      <c r="J137" s="107"/>
      <c r="K137" s="91"/>
      <c r="L137" s="108"/>
    </row>
    <row r="138" spans="1:14" x14ac:dyDescent="0.2">
      <c r="E138" s="10"/>
      <c r="F138" s="10"/>
      <c r="G138" s="10"/>
      <c r="H138" s="10"/>
      <c r="I138" s="10"/>
      <c r="J138" s="10"/>
      <c r="K138" s="10"/>
      <c r="L138" s="10"/>
    </row>
    <row r="139" spans="1:14" s="3" customFormat="1" x14ac:dyDescent="0.2">
      <c r="B139" s="11" t="s">
        <v>146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1:14" s="3" customFormat="1" ht="12.75" customHeight="1" x14ac:dyDescent="0.2">
      <c r="B140" s="11" t="s">
        <v>130</v>
      </c>
      <c r="C140" s="88" t="s">
        <v>161</v>
      </c>
      <c r="D140" s="88"/>
      <c r="F140" s="12" t="s">
        <v>131</v>
      </c>
      <c r="H140" s="228"/>
      <c r="I140" s="12" t="s">
        <v>290</v>
      </c>
      <c r="M140" s="18"/>
      <c r="N140" s="18"/>
    </row>
    <row r="141" spans="1:14" s="3" customFormat="1" ht="12.75" customHeight="1" x14ac:dyDescent="0.2">
      <c r="B141" s="16" t="s">
        <v>132</v>
      </c>
      <c r="C141" s="228" t="s">
        <v>145</v>
      </c>
      <c r="D141" s="228"/>
      <c r="E141" s="228"/>
      <c r="F141" s="12" t="s">
        <v>293</v>
      </c>
      <c r="H141" s="89"/>
      <c r="I141" s="1008" t="s">
        <v>292</v>
      </c>
      <c r="J141" s="1008"/>
      <c r="K141" s="1008"/>
      <c r="L141" s="1008"/>
      <c r="M141" s="89"/>
      <c r="N141" s="18"/>
    </row>
    <row r="142" spans="1:14" ht="12.75" customHeight="1" x14ac:dyDescent="0.2">
      <c r="I142" s="12" t="s">
        <v>291</v>
      </c>
      <c r="J142" s="3"/>
      <c r="K142" s="3"/>
      <c r="L142" s="3"/>
    </row>
    <row r="143" spans="1:14" ht="12.75" customHeight="1" x14ac:dyDescent="0.2">
      <c r="H143" s="12"/>
      <c r="I143" s="3"/>
      <c r="J143" s="3"/>
      <c r="K143" s="3"/>
    </row>
    <row r="144" spans="1:14" ht="12.75" customHeight="1" x14ac:dyDescent="0.2">
      <c r="H144" s="1008"/>
      <c r="I144" s="1008"/>
      <c r="J144" s="1008"/>
      <c r="K144" s="1008"/>
    </row>
    <row r="145" spans="8:11" ht="12.75" customHeight="1" x14ac:dyDescent="0.2">
      <c r="H145" s="3"/>
      <c r="I145" s="3"/>
      <c r="J145" s="3"/>
      <c r="K145" s="3"/>
    </row>
    <row r="146" spans="8:11" ht="12.75" customHeight="1" x14ac:dyDescent="0.2"/>
    <row r="147" spans="8:11" ht="12.75" customHeight="1" x14ac:dyDescent="0.2"/>
    <row r="148" spans="8:11" ht="12.75" customHeight="1" x14ac:dyDescent="0.2"/>
    <row r="149" spans="8:11" ht="12.75" customHeight="1" x14ac:dyDescent="0.2"/>
    <row r="150" spans="8:11" ht="12.75" customHeight="1" x14ac:dyDescent="0.2"/>
    <row r="151" spans="8:11" ht="12.75" customHeight="1" x14ac:dyDescent="0.2"/>
    <row r="152" spans="8:11" ht="12.75" customHeight="1" x14ac:dyDescent="0.2"/>
    <row r="153" spans="8:11" ht="12.75" customHeight="1" x14ac:dyDescent="0.2"/>
    <row r="154" spans="8:11" ht="12.75" customHeight="1" x14ac:dyDescent="0.2"/>
    <row r="155" spans="8:11" ht="12.75" customHeight="1" x14ac:dyDescent="0.2"/>
    <row r="156" spans="8:11" ht="12.75" customHeight="1" x14ac:dyDescent="0.2"/>
    <row r="157" spans="8:11" ht="12.75" customHeight="1" x14ac:dyDescent="0.2"/>
    <row r="158" spans="8:11" ht="12.75" customHeight="1" x14ac:dyDescent="0.2"/>
    <row r="159" spans="8:11" ht="12.75" customHeight="1" x14ac:dyDescent="0.2"/>
    <row r="160" spans="8:11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</sheetData>
  <mergeCells count="13">
    <mergeCell ref="J9:L9"/>
    <mergeCell ref="H144:K144"/>
    <mergeCell ref="I141:L141"/>
    <mergeCell ref="B5:L5"/>
    <mergeCell ref="B6:L6"/>
    <mergeCell ref="B7:L7"/>
    <mergeCell ref="A8:B8"/>
    <mergeCell ref="A9:A10"/>
    <mergeCell ref="B9:B10"/>
    <mergeCell ref="C9:C10"/>
    <mergeCell ref="D9:D10"/>
    <mergeCell ref="E9:E10"/>
    <mergeCell ref="F9:I9"/>
  </mergeCells>
  <pageMargins left="0.31496062992125984" right="0.11811023622047245" top="0.19685039370078741" bottom="0.15748031496062992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20</vt:i4>
      </vt:variant>
      <vt:variant>
        <vt:lpstr>Zone denumite</vt:lpstr>
      </vt:variant>
      <vt:variant>
        <vt:i4>19</vt:i4>
      </vt:variant>
    </vt:vector>
  </HeadingPairs>
  <TitlesOfParts>
    <vt:vector size="39" baseType="lpstr">
      <vt:lpstr>68.04-PERS.VARSTNICE</vt:lpstr>
      <vt:lpstr>68.05 - AP+IND+RAT</vt:lpstr>
      <vt:lpstr>68.06 centralizat</vt:lpstr>
      <vt:lpstr>ASTRA</vt:lpstr>
      <vt:lpstr>VIOLE. DOM</vt:lpstr>
      <vt:lpstr>Copii-Carierei</vt:lpstr>
      <vt:lpstr>68.12 CENTRALIZATOR</vt:lpstr>
      <vt:lpstr>68.12 SF.NICOLAE</vt:lpstr>
      <vt:lpstr>CENTR. DE RECUP.MED.</vt:lpstr>
      <vt:lpstr>68.15.01-AJ SOC</vt:lpstr>
      <vt:lpstr>68.15.02-CANTINA</vt:lpstr>
      <vt:lpstr>68.50.50 rest DAS+CPFA</vt:lpstr>
      <vt:lpstr>68.50.50.01-rest dss</vt:lpstr>
      <vt:lpstr>CPFA</vt:lpstr>
      <vt:lpstr>cumulat 6802</vt:lpstr>
      <vt:lpstr>personal medical 66.02</vt:lpstr>
      <vt:lpstr>SAMUI</vt:lpstr>
      <vt:lpstr>AMC</vt:lpstr>
      <vt:lpstr>CRP</vt:lpstr>
      <vt:lpstr>65 Invățământ </vt:lpstr>
      <vt:lpstr>'65 Invățământ '!Zona_de_imprimat</vt:lpstr>
      <vt:lpstr>'68.04-PERS.VARSTNICE'!Zona_de_imprimat</vt:lpstr>
      <vt:lpstr>'68.05 - AP+IND+RAT'!Zona_de_imprimat</vt:lpstr>
      <vt:lpstr>'68.06 centralizat'!Zona_de_imprimat</vt:lpstr>
      <vt:lpstr>'68.12 CENTRALIZATOR'!Zona_de_imprimat</vt:lpstr>
      <vt:lpstr>'68.12 SF.NICOLAE'!Zona_de_imprimat</vt:lpstr>
      <vt:lpstr>'68.15.01-AJ SOC'!Zona_de_imprimat</vt:lpstr>
      <vt:lpstr>'68.15.02-CANTINA'!Zona_de_imprimat</vt:lpstr>
      <vt:lpstr>'68.50.50 rest DAS+CPFA'!Zona_de_imprimat</vt:lpstr>
      <vt:lpstr>'68.50.50.01-rest dss'!Zona_de_imprimat</vt:lpstr>
      <vt:lpstr>AMC!Zona_de_imprimat</vt:lpstr>
      <vt:lpstr>ASTRA!Zona_de_imprimat</vt:lpstr>
      <vt:lpstr>'Copii-Carierei'!Zona_de_imprimat</vt:lpstr>
      <vt:lpstr>CPFA!Zona_de_imprimat</vt:lpstr>
      <vt:lpstr>CRP!Zona_de_imprimat</vt:lpstr>
      <vt:lpstr>'cumulat 6802'!Zona_de_imprimat</vt:lpstr>
      <vt:lpstr>'personal medical 66.02'!Zona_de_imprimat</vt:lpstr>
      <vt:lpstr>SAMUI!Zona_de_imprimat</vt:lpstr>
      <vt:lpstr>'VIOLE. DOM'!Zona_de_imprimat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</dc:creator>
  <cp:lastModifiedBy>Iancu Alina</cp:lastModifiedBy>
  <cp:lastPrinted>2023-06-27T07:31:50Z</cp:lastPrinted>
  <dcterms:created xsi:type="dcterms:W3CDTF">2014-10-29T06:26:42Z</dcterms:created>
  <dcterms:modified xsi:type="dcterms:W3CDTF">2023-07-17T09:35:24Z</dcterms:modified>
</cp:coreProperties>
</file>