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E:\Sebi Alina\2021\Site\Achiziții\"/>
    </mc:Choice>
  </mc:AlternateContent>
  <xr:revisionPtr revIDLastSave="0" documentId="8_{1551F5B8-4C6D-40DE-AD76-AB9AED9EC4BA}" xr6:coauthVersionLast="46" xr6:coauthVersionMax="46"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xlnm.Print_Titles" localSheetId="0">Sheet1!$17:$20</definedName>
    <definedName name="_xlnm.Print_Titles" localSheetId="1">Sheet2!$5:$7</definedName>
    <definedName name="_xlnm.Print_Area" localSheetId="0">Sheet1!$A$1:$AB$47</definedName>
    <definedName name="_xlnm.Print_Area" localSheetId="1">Sheet2!$A$1:$W$122</definedName>
  </definedNames>
  <calcPr calcId="191029"/>
</workbook>
</file>

<file path=xl/calcChain.xml><?xml version="1.0" encoding="utf-8"?>
<calcChain xmlns="http://schemas.openxmlformats.org/spreadsheetml/2006/main">
  <c r="G81" i="3" l="1"/>
  <c r="N78" i="3"/>
  <c r="N76" i="3"/>
  <c r="N81" i="3" s="1"/>
  <c r="N102" i="3" s="1"/>
  <c r="N113" i="3" s="1"/>
  <c r="G36" i="4"/>
  <c r="H36" i="4"/>
  <c r="I36" i="4"/>
  <c r="J36" i="4"/>
  <c r="K36" i="4"/>
  <c r="L36" i="4"/>
  <c r="M36" i="4"/>
  <c r="F36" i="4"/>
  <c r="O34" i="4"/>
  <c r="U34" i="4"/>
  <c r="T34" i="4"/>
  <c r="S34" i="4"/>
  <c r="R34" i="4"/>
  <c r="Q34" i="4"/>
  <c r="P34" i="4"/>
  <c r="N34" i="4"/>
  <c r="V34" i="4" s="1"/>
  <c r="O33" i="4" l="1"/>
  <c r="P33" i="4"/>
  <c r="Q33" i="4"/>
  <c r="R33" i="4"/>
  <c r="S33" i="4"/>
  <c r="T33" i="4"/>
  <c r="U33" i="4"/>
  <c r="O32" i="4"/>
  <c r="P32" i="4"/>
  <c r="Q32" i="4"/>
  <c r="R32" i="4"/>
  <c r="S32" i="4"/>
  <c r="T32" i="4"/>
  <c r="U32" i="4"/>
  <c r="N33" i="4"/>
  <c r="N32" i="4"/>
  <c r="H106" i="3"/>
  <c r="I106" i="3"/>
  <c r="J106" i="3"/>
  <c r="K106" i="3"/>
  <c r="L106" i="3"/>
  <c r="F106" i="3"/>
  <c r="S105" i="3"/>
  <c r="S104" i="3"/>
  <c r="H109" i="3"/>
  <c r="I109" i="3"/>
  <c r="J109" i="3"/>
  <c r="K109" i="3"/>
  <c r="L109" i="3"/>
  <c r="S108" i="3"/>
  <c r="S107" i="3"/>
  <c r="F109" i="3"/>
  <c r="S111" i="3"/>
  <c r="S112" i="3" s="1"/>
  <c r="L112" i="3"/>
  <c r="S109" i="3" l="1"/>
  <c r="S106" i="3"/>
  <c r="V32" i="4"/>
  <c r="V33" i="4"/>
  <c r="S76" i="3"/>
  <c r="O75" i="3"/>
  <c r="P75" i="3"/>
  <c r="Q75" i="3"/>
  <c r="R75" i="3"/>
  <c r="S75" i="3"/>
  <c r="O38" i="4" l="1"/>
  <c r="P38" i="4"/>
  <c r="Q38" i="4"/>
  <c r="R38" i="4"/>
  <c r="S38" i="4"/>
  <c r="T38" i="4"/>
  <c r="U38" i="4"/>
  <c r="O37" i="4"/>
  <c r="P37" i="4"/>
  <c r="Q37" i="4"/>
  <c r="R37" i="4"/>
  <c r="S37" i="4"/>
  <c r="T37" i="4"/>
  <c r="U37" i="4"/>
  <c r="N37" i="4"/>
  <c r="G39" i="4"/>
  <c r="H39" i="4"/>
  <c r="I39" i="4"/>
  <c r="J39" i="4"/>
  <c r="K39" i="4"/>
  <c r="L39" i="4"/>
  <c r="M39" i="4"/>
  <c r="F39" i="4"/>
  <c r="O99" i="3"/>
  <c r="P99" i="3"/>
  <c r="Q99" i="3"/>
  <c r="R99" i="3"/>
  <c r="S99" i="3"/>
  <c r="M99" i="3"/>
  <c r="S100" i="3"/>
  <c r="O98" i="3"/>
  <c r="P98" i="3"/>
  <c r="Q98" i="3"/>
  <c r="R98" i="3"/>
  <c r="S98" i="3"/>
  <c r="S95" i="3"/>
  <c r="O97" i="3"/>
  <c r="P97" i="3"/>
  <c r="Q97" i="3"/>
  <c r="R97" i="3"/>
  <c r="S97" i="3"/>
  <c r="L101" i="3"/>
  <c r="M98" i="3"/>
  <c r="M97" i="3"/>
  <c r="M96" i="3"/>
  <c r="T96" i="3" s="1"/>
  <c r="S93" i="3"/>
  <c r="S92" i="3"/>
  <c r="S89" i="3"/>
  <c r="S88" i="3"/>
  <c r="L90" i="3"/>
  <c r="T97" i="3" l="1"/>
  <c r="S101" i="3"/>
  <c r="T99" i="3"/>
  <c r="T39" i="4"/>
  <c r="R39" i="4"/>
  <c r="P39" i="4"/>
  <c r="U39" i="4"/>
  <c r="S39" i="4"/>
  <c r="Q39" i="4"/>
  <c r="O39" i="4"/>
  <c r="V37" i="4"/>
  <c r="S90" i="3"/>
  <c r="T98" i="3"/>
  <c r="S85" i="3"/>
  <c r="L81" i="3"/>
  <c r="S80" i="3"/>
  <c r="S91" i="3"/>
  <c r="S79" i="3"/>
  <c r="S78" i="3"/>
  <c r="S84" i="3"/>
  <c r="R83" i="3"/>
  <c r="S83" i="3"/>
  <c r="H86" i="3"/>
  <c r="I86" i="3"/>
  <c r="J86" i="3"/>
  <c r="K86" i="3"/>
  <c r="L86" i="3"/>
  <c r="F86" i="3"/>
  <c r="O82" i="3"/>
  <c r="P82" i="3"/>
  <c r="Q82" i="3"/>
  <c r="R82" i="3"/>
  <c r="S82" i="3"/>
  <c r="M82" i="3"/>
  <c r="L71" i="3"/>
  <c r="S70" i="3"/>
  <c r="S69" i="3"/>
  <c r="S67" i="3"/>
  <c r="S68" i="3"/>
  <c r="S66" i="3"/>
  <c r="S65" i="3"/>
  <c r="S64" i="3"/>
  <c r="S63" i="3"/>
  <c r="S62" i="3"/>
  <c r="S61" i="3"/>
  <c r="S60" i="3"/>
  <c r="S59" i="3"/>
  <c r="S58" i="3"/>
  <c r="S57" i="3"/>
  <c r="S56" i="3"/>
  <c r="S55" i="3"/>
  <c r="S54" i="3"/>
  <c r="R54" i="3"/>
  <c r="Q54" i="3"/>
  <c r="P54" i="3"/>
  <c r="O54" i="3"/>
  <c r="M54" i="3"/>
  <c r="S53" i="3"/>
  <c r="S51" i="3"/>
  <c r="S52" i="3"/>
  <c r="S50" i="3"/>
  <c r="S49" i="3"/>
  <c r="S48" i="3"/>
  <c r="S47" i="3"/>
  <c r="S46" i="3"/>
  <c r="L45" i="3"/>
  <c r="S44" i="3"/>
  <c r="O43" i="3"/>
  <c r="P43" i="3"/>
  <c r="Q43" i="3"/>
  <c r="R43" i="3"/>
  <c r="S43" i="3"/>
  <c r="M43" i="3"/>
  <c r="S42" i="3"/>
  <c r="S41" i="3"/>
  <c r="L39" i="3"/>
  <c r="S38" i="3"/>
  <c r="S37" i="3"/>
  <c r="S36" i="3"/>
  <c r="S35" i="3"/>
  <c r="L34" i="3"/>
  <c r="S33" i="3"/>
  <c r="S32" i="3"/>
  <c r="S31" i="3"/>
  <c r="S29" i="3"/>
  <c r="S28" i="3"/>
  <c r="S27" i="3"/>
  <c r="L30" i="3"/>
  <c r="L26" i="3"/>
  <c r="S25" i="3"/>
  <c r="S24" i="3"/>
  <c r="S22" i="3"/>
  <c r="S23" i="3" s="1"/>
  <c r="L23" i="3"/>
  <c r="S20" i="3"/>
  <c r="S21" i="3" s="1"/>
  <c r="L21" i="3"/>
  <c r="S9" i="3"/>
  <c r="S19" i="3" s="1"/>
  <c r="L19" i="3"/>
  <c r="T40" i="4"/>
  <c r="T41" i="4" s="1"/>
  <c r="N35" i="4"/>
  <c r="O35" i="4"/>
  <c r="P35" i="4"/>
  <c r="Q35" i="4"/>
  <c r="R35" i="4"/>
  <c r="S35" i="4"/>
  <c r="T35" i="4"/>
  <c r="U35" i="4"/>
  <c r="O31" i="4"/>
  <c r="P31" i="4"/>
  <c r="P36" i="4" s="1"/>
  <c r="Q31" i="4"/>
  <c r="Q36" i="4" s="1"/>
  <c r="R31" i="4"/>
  <c r="S31" i="4"/>
  <c r="T31" i="4"/>
  <c r="T36" i="4" s="1"/>
  <c r="U31" i="4"/>
  <c r="U36" i="4" s="1"/>
  <c r="G30" i="4"/>
  <c r="H30" i="4"/>
  <c r="I30" i="4"/>
  <c r="J30" i="4"/>
  <c r="K30" i="4"/>
  <c r="L30" i="4"/>
  <c r="M30" i="4"/>
  <c r="F30" i="4"/>
  <c r="T28" i="4"/>
  <c r="T29" i="4"/>
  <c r="T27" i="4"/>
  <c r="T26" i="4"/>
  <c r="T24" i="4"/>
  <c r="T23" i="4"/>
  <c r="G25" i="4"/>
  <c r="H25" i="4"/>
  <c r="I25" i="4"/>
  <c r="J25" i="4"/>
  <c r="K25" i="4"/>
  <c r="L25" i="4"/>
  <c r="M25" i="4"/>
  <c r="T21" i="4"/>
  <c r="T22" i="4" s="1"/>
  <c r="L22" i="4"/>
  <c r="S36" i="4" l="1"/>
  <c r="R36" i="4"/>
  <c r="O36" i="4"/>
  <c r="T43" i="3"/>
  <c r="T54" i="3"/>
  <c r="S81" i="3"/>
  <c r="T25" i="4"/>
  <c r="S26" i="3"/>
  <c r="S71" i="3"/>
  <c r="S30" i="3"/>
  <c r="S45" i="3"/>
  <c r="S72" i="3" s="1"/>
  <c r="S86" i="3"/>
  <c r="L42" i="4"/>
  <c r="S39" i="3"/>
  <c r="S34" i="3"/>
  <c r="T82" i="3"/>
  <c r="V35" i="4"/>
  <c r="T30" i="4"/>
  <c r="U27" i="4"/>
  <c r="S102" i="3" l="1"/>
  <c r="S113" i="3" s="1"/>
  <c r="T42" i="4"/>
  <c r="O27" i="4" l="1"/>
  <c r="O30" i="4" s="1"/>
  <c r="S27" i="4"/>
  <c r="R27" i="4"/>
  <c r="Q27" i="4"/>
  <c r="P27" i="4"/>
  <c r="N27" i="4"/>
  <c r="V27" i="4" l="1"/>
  <c r="O44" i="3"/>
  <c r="P44" i="3"/>
  <c r="Q44" i="3"/>
  <c r="R44" i="3"/>
  <c r="M44" i="3"/>
  <c r="K45" i="3"/>
  <c r="J45" i="3"/>
  <c r="I45" i="3"/>
  <c r="H45" i="3"/>
  <c r="F45" i="3"/>
  <c r="O40" i="4"/>
  <c r="O41" i="4" s="1"/>
  <c r="G41" i="4"/>
  <c r="G22" i="4"/>
  <c r="O25" i="4"/>
  <c r="O22" i="4"/>
  <c r="O42" i="4" l="1"/>
  <c r="G42" i="4"/>
  <c r="T44" i="3"/>
  <c r="R107" i="3"/>
  <c r="Q107" i="3"/>
  <c r="P107" i="3"/>
  <c r="O107" i="3"/>
  <c r="M107" i="3"/>
  <c r="R108" i="3"/>
  <c r="Q108" i="3"/>
  <c r="P108" i="3"/>
  <c r="O108" i="3"/>
  <c r="M108" i="3"/>
  <c r="T108" i="3" s="1"/>
  <c r="H101" i="3"/>
  <c r="I101" i="3"/>
  <c r="J101" i="3"/>
  <c r="K101" i="3"/>
  <c r="R85" i="3"/>
  <c r="Q85" i="3"/>
  <c r="P85" i="3"/>
  <c r="O85" i="3"/>
  <c r="M85" i="3"/>
  <c r="H41" i="4"/>
  <c r="I41" i="4"/>
  <c r="J41" i="4"/>
  <c r="K41" i="4"/>
  <c r="M41" i="4"/>
  <c r="F41" i="4"/>
  <c r="P40" i="4"/>
  <c r="P41" i="4" s="1"/>
  <c r="Q40" i="4"/>
  <c r="Q41" i="4" s="1"/>
  <c r="R40" i="4"/>
  <c r="R41" i="4" s="1"/>
  <c r="S40" i="4"/>
  <c r="S41" i="4" s="1"/>
  <c r="U40" i="4"/>
  <c r="U41" i="4" s="1"/>
  <c r="N40" i="4"/>
  <c r="I81" i="3"/>
  <c r="J81" i="3"/>
  <c r="K81" i="3"/>
  <c r="H81" i="3"/>
  <c r="F81" i="3"/>
  <c r="O80" i="3"/>
  <c r="P80" i="3"/>
  <c r="Q80" i="3"/>
  <c r="R80" i="3"/>
  <c r="M80" i="3"/>
  <c r="P109" i="3" l="1"/>
  <c r="T107" i="3"/>
  <c r="T109" i="3" s="1"/>
  <c r="M109" i="3"/>
  <c r="R109" i="3"/>
  <c r="O109" i="3"/>
  <c r="Q109" i="3"/>
  <c r="T80" i="3"/>
  <c r="T85" i="3"/>
  <c r="N41" i="4"/>
  <c r="V40" i="4"/>
  <c r="V41" i="4" s="1"/>
  <c r="F101" i="3"/>
  <c r="N38" i="4" l="1"/>
  <c r="V38" i="4" l="1"/>
  <c r="V39" i="4" s="1"/>
  <c r="N39" i="4"/>
  <c r="R69" i="3"/>
  <c r="Q69" i="3"/>
  <c r="P69" i="3"/>
  <c r="O69" i="3"/>
  <c r="M69" i="3"/>
  <c r="T69" i="3" l="1"/>
  <c r="H21" i="3"/>
  <c r="I21" i="3"/>
  <c r="J21" i="3"/>
  <c r="K21" i="3"/>
  <c r="H19" i="3"/>
  <c r="I19" i="3"/>
  <c r="J19" i="3"/>
  <c r="K19" i="3"/>
  <c r="O105" i="3" l="1"/>
  <c r="P105" i="3"/>
  <c r="Q105" i="3"/>
  <c r="R105" i="3"/>
  <c r="M105" i="3"/>
  <c r="T105" i="3" s="1"/>
  <c r="O104" i="3"/>
  <c r="P104" i="3"/>
  <c r="Q104" i="3"/>
  <c r="R104" i="3"/>
  <c r="M104" i="3"/>
  <c r="M106" i="3" l="1"/>
  <c r="Q106" i="3"/>
  <c r="O106" i="3"/>
  <c r="R106" i="3"/>
  <c r="P106" i="3"/>
  <c r="T104" i="3"/>
  <c r="T106" i="3" s="1"/>
  <c r="U28" i="4" l="1"/>
  <c r="S28" i="4"/>
  <c r="R28" i="4"/>
  <c r="N28" i="4"/>
  <c r="Q28" i="4"/>
  <c r="P28" i="4"/>
  <c r="V28" i="4" l="1"/>
  <c r="R67" i="3"/>
  <c r="Q67" i="3"/>
  <c r="P67" i="3"/>
  <c r="O67" i="3"/>
  <c r="M67" i="3"/>
  <c r="T67" i="3" l="1"/>
  <c r="M100" i="3"/>
  <c r="O100" i="3"/>
  <c r="P100" i="3"/>
  <c r="Q100" i="3"/>
  <c r="R100" i="3"/>
  <c r="F71" i="3"/>
  <c r="K71" i="3"/>
  <c r="R68" i="3"/>
  <c r="Q68" i="3"/>
  <c r="P68" i="3"/>
  <c r="O68" i="3"/>
  <c r="M68" i="3"/>
  <c r="T68" i="3" l="1"/>
  <c r="T100" i="3"/>
  <c r="H112" i="3"/>
  <c r="I112" i="3"/>
  <c r="J112" i="3"/>
  <c r="K112" i="3"/>
  <c r="O111" i="3"/>
  <c r="P111" i="3"/>
  <c r="Q111" i="3"/>
  <c r="R111" i="3"/>
  <c r="M111" i="3"/>
  <c r="T111" i="3" s="1"/>
  <c r="F112" i="3"/>
  <c r="O84" i="3"/>
  <c r="P84" i="3"/>
  <c r="Q84" i="3"/>
  <c r="R84" i="3"/>
  <c r="R86" i="3" s="1"/>
  <c r="M84" i="3"/>
  <c r="T84" i="3" l="1"/>
  <c r="S21" i="4"/>
  <c r="O38" i="3" l="1"/>
  <c r="P38" i="3"/>
  <c r="Q38" i="3"/>
  <c r="R38" i="3"/>
  <c r="H39" i="3"/>
  <c r="I39" i="3"/>
  <c r="J39" i="3"/>
  <c r="K39" i="3"/>
  <c r="R37" i="3"/>
  <c r="Q37" i="3"/>
  <c r="O37" i="3"/>
  <c r="F39" i="3"/>
  <c r="P37" i="3"/>
  <c r="M38" i="3"/>
  <c r="M37" i="3"/>
  <c r="T37" i="3" l="1"/>
  <c r="T38" i="3"/>
  <c r="H71" i="3"/>
  <c r="J71" i="3"/>
  <c r="I71" i="3"/>
  <c r="N29" i="4" l="1"/>
  <c r="N31" i="4" l="1"/>
  <c r="N36" i="4" s="1"/>
  <c r="R29" i="4"/>
  <c r="S29" i="4"/>
  <c r="U29" i="4"/>
  <c r="P26" i="4"/>
  <c r="Q26" i="4"/>
  <c r="P29" i="4"/>
  <c r="Q29" i="4"/>
  <c r="Q30" i="4" l="1"/>
  <c r="V29" i="4"/>
  <c r="P30" i="4"/>
  <c r="V31" i="4"/>
  <c r="V36" i="4" s="1"/>
  <c r="F25" i="4"/>
  <c r="P24" i="4"/>
  <c r="Q24" i="4"/>
  <c r="R24" i="4"/>
  <c r="S24" i="4"/>
  <c r="U24" i="4"/>
  <c r="R26" i="4"/>
  <c r="R30" i="4" s="1"/>
  <c r="S26" i="4"/>
  <c r="S30" i="4" s="1"/>
  <c r="U26" i="4"/>
  <c r="U30" i="4" s="1"/>
  <c r="N26" i="4"/>
  <c r="N30" i="4" s="1"/>
  <c r="V26" i="4" l="1"/>
  <c r="V30" i="4" s="1"/>
  <c r="H22" i="4"/>
  <c r="H42" i="4" s="1"/>
  <c r="I22" i="4"/>
  <c r="I42" i="4" s="1"/>
  <c r="J22" i="4"/>
  <c r="J42" i="4" s="1"/>
  <c r="K22" i="4"/>
  <c r="K42" i="4" s="1"/>
  <c r="M22" i="4"/>
  <c r="M42" i="4" s="1"/>
  <c r="F22" i="4"/>
  <c r="F42" i="4" s="1"/>
  <c r="M93" i="3" l="1"/>
  <c r="M92" i="3"/>
  <c r="P83" i="3"/>
  <c r="P86" i="3" s="1"/>
  <c r="P52" i="3"/>
  <c r="Q52" i="3"/>
  <c r="R52" i="3"/>
  <c r="P23" i="4" l="1"/>
  <c r="P25" i="4" s="1"/>
  <c r="Q23" i="4"/>
  <c r="Q25" i="4" s="1"/>
  <c r="R23" i="4"/>
  <c r="R25" i="4" s="1"/>
  <c r="S23" i="4"/>
  <c r="S25" i="4" s="1"/>
  <c r="U23" i="4"/>
  <c r="U25" i="4" s="1"/>
  <c r="O24" i="3" l="1"/>
  <c r="P24" i="3"/>
  <c r="Q24" i="3"/>
  <c r="R24" i="3"/>
  <c r="M24" i="3"/>
  <c r="O52" i="3"/>
  <c r="S22" i="4"/>
  <c r="S42" i="4" s="1"/>
  <c r="R21" i="4"/>
  <c r="R22" i="4" s="1"/>
  <c r="R42" i="4" s="1"/>
  <c r="U21" i="4"/>
  <c r="U22" i="4" s="1"/>
  <c r="U42" i="4" s="1"/>
  <c r="M52" i="3"/>
  <c r="T52" i="3" s="1"/>
  <c r="N24" i="4"/>
  <c r="V24" i="4" s="1"/>
  <c r="T24" i="3" l="1"/>
  <c r="M42" i="3"/>
  <c r="O9" i="3"/>
  <c r="O19" i="3" s="1"/>
  <c r="R9" i="3"/>
  <c r="R19" i="3" s="1"/>
  <c r="R48" i="3" l="1"/>
  <c r="R46" i="3"/>
  <c r="O31" i="3"/>
  <c r="P31" i="3"/>
  <c r="R25" i="3"/>
  <c r="Q25" i="3"/>
  <c r="P25" i="3"/>
  <c r="O25" i="3"/>
  <c r="M25" i="3"/>
  <c r="T25" i="3" l="1"/>
  <c r="R79" i="3"/>
  <c r="R70" i="3" l="1"/>
  <c r="P46" i="3"/>
  <c r="M46" i="3"/>
  <c r="Q21" i="4" l="1"/>
  <c r="Q22" i="4" s="1"/>
  <c r="Q42" i="4" s="1"/>
  <c r="M89" i="3"/>
  <c r="M88" i="3"/>
  <c r="F90" i="3"/>
  <c r="M32" i="3"/>
  <c r="F34" i="3"/>
  <c r="M90" i="3" l="1"/>
  <c r="K72" i="3"/>
  <c r="J72" i="3"/>
  <c r="I72" i="3"/>
  <c r="H72" i="3"/>
  <c r="F72" i="3"/>
  <c r="F30" i="3"/>
  <c r="K26" i="3"/>
  <c r="J26" i="3"/>
  <c r="I26" i="3"/>
  <c r="H26" i="3"/>
  <c r="F26" i="3"/>
  <c r="M62" i="3"/>
  <c r="M58" i="3"/>
  <c r="P60" i="3"/>
  <c r="M83" i="3"/>
  <c r="M70" i="3"/>
  <c r="M63" i="3"/>
  <c r="M31" i="3"/>
  <c r="M22" i="3"/>
  <c r="F23" i="3"/>
  <c r="P79" i="3"/>
  <c r="O79" i="3"/>
  <c r="M86" i="3" l="1"/>
  <c r="M23" i="3"/>
  <c r="M26" i="3"/>
  <c r="Q41" i="3"/>
  <c r="R41" i="3"/>
  <c r="P41" i="3"/>
  <c r="M41" i="3"/>
  <c r="R20" i="3"/>
  <c r="R21" i="3" s="1"/>
  <c r="M45" i="3" l="1"/>
  <c r="M57" i="3"/>
  <c r="M53" i="3" l="1"/>
  <c r="M51" i="3"/>
  <c r="Q95" i="3"/>
  <c r="M95" i="3"/>
  <c r="M101" i="3" s="1"/>
  <c r="N23" i="4"/>
  <c r="Q101" i="3" l="1"/>
  <c r="N25" i="4"/>
  <c r="V23" i="4"/>
  <c r="V25" i="4" s="1"/>
  <c r="P33" i="3"/>
  <c r="I34" i="3"/>
  <c r="P76" i="3" l="1"/>
  <c r="M60" i="3"/>
  <c r="M56" i="3"/>
  <c r="R33" i="3"/>
  <c r="K34" i="3"/>
  <c r="R42" i="3" l="1"/>
  <c r="R45" i="3" s="1"/>
  <c r="P21" i="4"/>
  <c r="P22" i="4" s="1"/>
  <c r="P42" i="4" s="1"/>
  <c r="O41" i="3" l="1"/>
  <c r="T41" i="3" s="1"/>
  <c r="Q26" i="3"/>
  <c r="P26" i="3" l="1"/>
  <c r="O26" i="3"/>
  <c r="R26" i="3"/>
  <c r="O20" i="3"/>
  <c r="T26" i="3" l="1"/>
  <c r="P63" i="3"/>
  <c r="R22" i="3" l="1"/>
  <c r="K23" i="3"/>
  <c r="P66" i="3"/>
  <c r="P64" i="3"/>
  <c r="P61" i="3"/>
  <c r="O83" i="3"/>
  <c r="O33" i="3"/>
  <c r="H34" i="3"/>
  <c r="Q22" i="3"/>
  <c r="P22" i="3"/>
  <c r="P23" i="3" s="1"/>
  <c r="I23" i="3"/>
  <c r="H23" i="3"/>
  <c r="O22" i="3"/>
  <c r="M73" i="3"/>
  <c r="T73" i="3" s="1"/>
  <c r="H75" i="3"/>
  <c r="F75" i="3"/>
  <c r="Q46" i="3"/>
  <c r="O46" i="3"/>
  <c r="R58" i="3"/>
  <c r="P58" i="3"/>
  <c r="O58" i="3"/>
  <c r="M50" i="3"/>
  <c r="Q33" i="3"/>
  <c r="M33" i="3"/>
  <c r="T46" i="3" l="1"/>
  <c r="O86" i="3"/>
  <c r="T33" i="3"/>
  <c r="T22" i="3"/>
  <c r="T23" i="3" s="1"/>
  <c r="M34" i="3"/>
  <c r="O23" i="3"/>
  <c r="M75" i="3"/>
  <c r="R35" i="3" l="1"/>
  <c r="P36" i="3"/>
  <c r="M35" i="3"/>
  <c r="M20" i="3"/>
  <c r="F21" i="3"/>
  <c r="F19" i="3"/>
  <c r="M9" i="3"/>
  <c r="M19" i="3" l="1"/>
  <c r="M21" i="3"/>
  <c r="J90" i="3"/>
  <c r="K90" i="3"/>
  <c r="O76" i="3" l="1"/>
  <c r="M76" i="3"/>
  <c r="T76" i="3" s="1"/>
  <c r="Q76" i="3"/>
  <c r="R76" i="3"/>
  <c r="K118" i="3" l="1"/>
  <c r="K75" i="3" l="1"/>
  <c r="K30" i="3"/>
  <c r="Q88" i="3" l="1"/>
  <c r="R88" i="3"/>
  <c r="Q115" i="3"/>
  <c r="R115" i="3"/>
  <c r="Q116" i="3"/>
  <c r="R116" i="3"/>
  <c r="Q117" i="3"/>
  <c r="R117" i="3"/>
  <c r="R112" i="3"/>
  <c r="R95" i="3"/>
  <c r="R101" i="3" s="1"/>
  <c r="R89" i="3"/>
  <c r="R91" i="3"/>
  <c r="R92" i="3"/>
  <c r="R93" i="3"/>
  <c r="R78" i="3"/>
  <c r="R81" i="3" s="1"/>
  <c r="R59" i="3"/>
  <c r="R55" i="3"/>
  <c r="R56" i="3"/>
  <c r="R57" i="3"/>
  <c r="R49" i="3"/>
  <c r="R50" i="3"/>
  <c r="R51" i="3"/>
  <c r="R53" i="3"/>
  <c r="R47" i="3"/>
  <c r="R36" i="3"/>
  <c r="R39" i="3" s="1"/>
  <c r="R32" i="3"/>
  <c r="R27" i="3"/>
  <c r="R28" i="3"/>
  <c r="R29" i="3"/>
  <c r="R31" i="3"/>
  <c r="R30" i="3" l="1"/>
  <c r="R34" i="3"/>
  <c r="R90" i="3"/>
  <c r="Q118" i="3"/>
  <c r="R118" i="3"/>
  <c r="Q61" i="3"/>
  <c r="R61" i="3"/>
  <c r="Q62" i="3"/>
  <c r="R62" i="3"/>
  <c r="Q63" i="3"/>
  <c r="R63" i="3"/>
  <c r="Q64" i="3"/>
  <c r="R64" i="3"/>
  <c r="Q65" i="3"/>
  <c r="R65" i="3"/>
  <c r="Q66" i="3"/>
  <c r="R66" i="3"/>
  <c r="R60" i="3"/>
  <c r="M65" i="3"/>
  <c r="R23" i="3"/>
  <c r="R71" i="3" l="1"/>
  <c r="R72" i="3" s="1"/>
  <c r="P9" i="3"/>
  <c r="R102" i="3" l="1"/>
  <c r="R113" i="3" s="1"/>
  <c r="P19" i="3"/>
  <c r="J23" i="3"/>
  <c r="M117" i="3" l="1"/>
  <c r="T117" i="3" s="1"/>
  <c r="M116" i="3"/>
  <c r="T116" i="3" s="1"/>
  <c r="M115" i="3"/>
  <c r="T115" i="3" s="1"/>
  <c r="M118" i="3" l="1"/>
  <c r="T118" i="3" s="1"/>
  <c r="Q91" i="3"/>
  <c r="O70" i="3" l="1"/>
  <c r="P70" i="3"/>
  <c r="Q70" i="3"/>
  <c r="T70" i="3" l="1"/>
  <c r="M55" i="3"/>
  <c r="O95" i="3" l="1"/>
  <c r="P95" i="3"/>
  <c r="P101" i="3" s="1"/>
  <c r="P112" i="3"/>
  <c r="Q112" i="3"/>
  <c r="O112" i="3"/>
  <c r="O101" i="3" l="1"/>
  <c r="T101" i="3" s="1"/>
  <c r="T95" i="3"/>
  <c r="T112" i="3"/>
  <c r="M112" i="3"/>
  <c r="N21" i="4"/>
  <c r="V21" i="4" s="1"/>
  <c r="Q92" i="3"/>
  <c r="P92" i="3"/>
  <c r="O92" i="3"/>
  <c r="O89" i="3"/>
  <c r="P89" i="3"/>
  <c r="Q89" i="3"/>
  <c r="O88" i="3"/>
  <c r="P88" i="3"/>
  <c r="H90" i="3"/>
  <c r="I90" i="3"/>
  <c r="O32" i="3"/>
  <c r="P32" i="3"/>
  <c r="P34" i="3" s="1"/>
  <c r="Q32" i="3"/>
  <c r="O117" i="3"/>
  <c r="P117" i="3"/>
  <c r="O116" i="3"/>
  <c r="P116" i="3"/>
  <c r="O115" i="3"/>
  <c r="P115" i="3"/>
  <c r="H118" i="3"/>
  <c r="I118" i="3"/>
  <c r="J118" i="3"/>
  <c r="F118" i="3"/>
  <c r="O93" i="3"/>
  <c r="P93" i="3"/>
  <c r="Q93" i="3"/>
  <c r="Q83" i="3"/>
  <c r="O91" i="3"/>
  <c r="P91" i="3"/>
  <c r="Q79" i="3"/>
  <c r="M79" i="3"/>
  <c r="O78" i="3"/>
  <c r="O81" i="3" s="1"/>
  <c r="P78" i="3"/>
  <c r="P81" i="3" s="1"/>
  <c r="Q78" i="3"/>
  <c r="Q81" i="3" s="1"/>
  <c r="M78" i="3"/>
  <c r="T78" i="3" s="1"/>
  <c r="I75" i="3"/>
  <c r="J75" i="3"/>
  <c r="O66" i="3"/>
  <c r="O65" i="3"/>
  <c r="P65" i="3"/>
  <c r="O64" i="3"/>
  <c r="O63" i="3"/>
  <c r="T63" i="3" s="1"/>
  <c r="M64" i="3"/>
  <c r="T64" i="3" s="1"/>
  <c r="M66" i="3"/>
  <c r="T66" i="3" s="1"/>
  <c r="O62" i="3"/>
  <c r="P62" i="3"/>
  <c r="O61" i="3"/>
  <c r="O60" i="3"/>
  <c r="Q60" i="3"/>
  <c r="M61" i="3"/>
  <c r="O59" i="3"/>
  <c r="P59" i="3"/>
  <c r="Q59" i="3"/>
  <c r="Q58" i="3"/>
  <c r="T58" i="3" s="1"/>
  <c r="M59" i="3"/>
  <c r="O57" i="3"/>
  <c r="P57" i="3"/>
  <c r="Q57" i="3"/>
  <c r="O56" i="3"/>
  <c r="P56" i="3"/>
  <c r="Q56" i="3"/>
  <c r="Q55" i="3"/>
  <c r="P55" i="3"/>
  <c r="O55" i="3"/>
  <c r="O53" i="3"/>
  <c r="P53" i="3"/>
  <c r="Q53" i="3"/>
  <c r="O51" i="3"/>
  <c r="P51" i="3"/>
  <c r="Q51" i="3"/>
  <c r="O50" i="3"/>
  <c r="P50" i="3"/>
  <c r="Q50" i="3"/>
  <c r="O49" i="3"/>
  <c r="P49" i="3"/>
  <c r="Q49" i="3"/>
  <c r="M49" i="3"/>
  <c r="O48" i="3"/>
  <c r="P48" i="3"/>
  <c r="Q48" i="3"/>
  <c r="O47" i="3"/>
  <c r="P47" i="3"/>
  <c r="Q47" i="3"/>
  <c r="M47" i="3"/>
  <c r="M48" i="3"/>
  <c r="O42" i="3"/>
  <c r="P42" i="3"/>
  <c r="P45" i="3" s="1"/>
  <c r="Q42" i="3"/>
  <c r="Q45" i="3" s="1"/>
  <c r="O35" i="3"/>
  <c r="P35" i="3"/>
  <c r="P39" i="3" s="1"/>
  <c r="Q35" i="3"/>
  <c r="O36" i="3"/>
  <c r="Q36" i="3"/>
  <c r="M36" i="3"/>
  <c r="P20" i="3"/>
  <c r="Q20" i="3"/>
  <c r="Q21" i="3" s="1"/>
  <c r="Q9" i="3"/>
  <c r="T9" i="3" s="1"/>
  <c r="J34" i="3"/>
  <c r="M27" i="3"/>
  <c r="M28" i="3"/>
  <c r="M29" i="3"/>
  <c r="O27" i="3"/>
  <c r="O28" i="3"/>
  <c r="O29" i="3"/>
  <c r="P27" i="3"/>
  <c r="P28" i="3"/>
  <c r="P29" i="3"/>
  <c r="Q27" i="3"/>
  <c r="Q28" i="3"/>
  <c r="Q29" i="3"/>
  <c r="Q31" i="3"/>
  <c r="T31" i="3" s="1"/>
  <c r="I30" i="3"/>
  <c r="J30" i="3"/>
  <c r="H30" i="3"/>
  <c r="Q23" i="3"/>
  <c r="M91" i="3"/>
  <c r="T91" i="3" l="1"/>
  <c r="T47" i="3"/>
  <c r="T55" i="3"/>
  <c r="T61" i="3"/>
  <c r="T60" i="3"/>
  <c r="T88" i="3"/>
  <c r="T92" i="3"/>
  <c r="T57" i="3"/>
  <c r="T48" i="3"/>
  <c r="T49" i="3"/>
  <c r="T50" i="3"/>
  <c r="T51" i="3"/>
  <c r="T53" i="3"/>
  <c r="T56" i="3"/>
  <c r="T59" i="3"/>
  <c r="T62" i="3"/>
  <c r="T65" i="3"/>
  <c r="M81" i="3"/>
  <c r="T79" i="3"/>
  <c r="Q86" i="3"/>
  <c r="T86" i="3" s="1"/>
  <c r="T83" i="3"/>
  <c r="T93" i="3"/>
  <c r="T89" i="3"/>
  <c r="Q30" i="3"/>
  <c r="O30" i="3"/>
  <c r="T28" i="3"/>
  <c r="M39" i="3"/>
  <c r="T36" i="3"/>
  <c r="O45" i="3"/>
  <c r="T42" i="3"/>
  <c r="P30" i="3"/>
  <c r="T29" i="3"/>
  <c r="T27" i="3"/>
  <c r="M30" i="3"/>
  <c r="Q39" i="3"/>
  <c r="O39" i="3"/>
  <c r="T35" i="3"/>
  <c r="T32" i="3"/>
  <c r="T20" i="3"/>
  <c r="Q71" i="3"/>
  <c r="Q72" i="3" s="1"/>
  <c r="O71" i="3"/>
  <c r="M71" i="3"/>
  <c r="P71" i="3"/>
  <c r="V22" i="4"/>
  <c r="V42" i="4" s="1"/>
  <c r="N22" i="4"/>
  <c r="N42" i="4" s="1"/>
  <c r="P21" i="3"/>
  <c r="T21" i="3"/>
  <c r="T45" i="3"/>
  <c r="Q19" i="3"/>
  <c r="O34" i="3"/>
  <c r="O21" i="3"/>
  <c r="T19" i="3"/>
  <c r="O118" i="3"/>
  <c r="Q90" i="3"/>
  <c r="O90" i="3"/>
  <c r="P118" i="3"/>
  <c r="P90" i="3"/>
  <c r="Q34" i="3"/>
  <c r="P102" i="3" l="1"/>
  <c r="P113" i="3" s="1"/>
  <c r="M102" i="3"/>
  <c r="M113" i="3" s="1"/>
  <c r="O102" i="3"/>
  <c r="O113" i="3" s="1"/>
  <c r="Q102" i="3"/>
  <c r="Q113" i="3" s="1"/>
  <c r="T71" i="3"/>
  <c r="T72" i="3" s="1"/>
  <c r="T90" i="3"/>
  <c r="T30" i="3"/>
  <c r="T39" i="3"/>
  <c r="T34" i="3"/>
  <c r="T81" i="3"/>
  <c r="O72" i="3"/>
  <c r="P72" i="3"/>
  <c r="M72" i="3"/>
  <c r="T75" i="3"/>
  <c r="T102" i="3" l="1"/>
  <c r="T1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13"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<sst xmlns="http://schemas.openxmlformats.org/spreadsheetml/2006/main" count="771" uniqueCount="380">
  <si>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</si>
  <si>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</si>
  <si>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</si>
  <si>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</si>
  <si>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</si>
  <si>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</si>
  <si>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</si>
  <si>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</si>
  <si>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</si>
  <si>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</si>
  <si>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</si>
  <si>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</si>
  <si>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</si>
  <si>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</si>
  <si>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</si>
  <si>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</si>
  <si>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</si>
  <si>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</si>
  <si>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</si>
  <si>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</si>
  <si>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</si>
  <si>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</si>
  <si>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</si>
  <si>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</si>
  <si>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</si>
  <si>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</si>
  <si>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</si>
  <si>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</si>
  <si>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</si>
  <si>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</si>
  <si>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</si>
  <si>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64211000-8 64212000-5 72400000-4 64228100-1</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</si>
  <si>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</si>
  <si>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</si>
  <si>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</si>
  <si>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</si>
  <si>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</si>
  <si>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</si>
  <si>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</si>
  <si>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</si>
  <si>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</si>
  <si>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</si>
  <si>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</si>
  <si>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</si>
  <si>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</si>
  <si>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</si>
  <si>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</si>
  <si>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</si>
  <si>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</si>
  <si>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</si>
  <si>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</si>
  <si>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</si>
  <si>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</si>
  <si>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</si>
  <si>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</si>
  <si>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</si>
  <si>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</si>
  <si>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</si>
  <si>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</si>
  <si>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</si>
  <si>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</si>
  <si>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</si>
  <si>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</si>
  <si>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</si>
  <si>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</si>
  <si>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</si>
  <si>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</si>
  <si>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</si>
  <si>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</si>
  <si>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</si>
  <si>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</si>
  <si>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</si>
  <si>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</si>
  <si>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</si>
  <si>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</si>
  <si>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</si>
  <si>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</si>
  <si>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</si>
  <si>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</si>
  <si>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</si>
  <si>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</si>
  <si>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</si>
  <si>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</si>
  <si>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</si>
  <si>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</si>
  <si>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</si>
  <si>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</si>
  <si>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</si>
  <si>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</si>
  <si>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</si>
  <si>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</si>
  <si>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</si>
  <si>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</si>
  <si>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dezinfectanţi suprafeţe, dezinfectanți aparatură, dezinfectanți mâini, alți dezinfectanți</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</si>
  <si>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</si>
  <si>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</si>
  <si>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</si>
  <si>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</si>
  <si>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</si>
  <si>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</si>
  <si>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</si>
  <si>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</si>
  <si>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</si>
  <si>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</si>
  <si>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</si>
  <si>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</si>
  <si>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</si>
  <si>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</si>
  <si>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</si>
  <si>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</si>
  <si>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</si>
  <si>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</si>
  <si>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</si>
  <si>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</si>
  <si>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</si>
  <si>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</si>
  <si>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</si>
  <si>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</si>
  <si>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</si>
  <si>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</si>
  <si>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</si>
  <si>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</si>
  <si>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CPFA (adapost de noapte)</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</si>
  <si>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</si>
  <si>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</si>
  <si>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</si>
  <si>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</si>
  <si>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</si>
  <si>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</si>
  <si>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</si>
  <si>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</si>
  <si>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</si>
  <si>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</si>
  <si>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</si>
  <si>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</si>
  <si>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</si>
  <si>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</si>
  <si>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</si>
  <si>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</si>
  <si>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</si>
  <si>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</si>
  <si>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</si>
  <si>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</si>
  <si>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</si>
  <si>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</si>
  <si>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</si>
  <si>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</si>
  <si>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</si>
  <si>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</si>
  <si>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</si>
  <si>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</si>
  <si>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</si>
  <si>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</si>
  <si>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</si>
  <si>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</si>
  <si>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</si>
  <si>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</si>
  <si>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</si>
  <si>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</si>
  <si>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</si>
  <si>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</si>
  <si>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</si>
  <si>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</si>
  <si>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</si>
  <si>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</si>
  <si>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</si>
  <si>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</si>
  <si>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</si>
  <si>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</si>
  <si>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</si>
  <si>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servicii de supervizare externă</t>
  </si>
  <si>
    <t>Rolă cearceaf de unică folosință, prosop hârtie pliat, mănuși examinare sterile, prosop de hârtie rolă, vată, comprese sterile, feși, seringi, feși elastice, alte consumabile, materiale sanitare, alcool sanitar, mentolat, rivanol, etc</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</si>
  <si>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</si>
  <si>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</si>
  <si>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</si>
  <si>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</si>
  <si>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</si>
  <si>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</si>
  <si>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</si>
  <si>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</si>
  <si>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</si>
  <si>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</si>
  <si>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</si>
  <si>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și demersuri privind obținerea de autorizații, taxe aferente, avize, notificări, taxe de timbru, taxe timbru fiscal, taxe CNCIR, taxe alte autorizații, etc  pt DAS - sediul central și sediile secundare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</si>
  <si>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</si>
  <si>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</si>
  <si>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</si>
  <si>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</si>
  <si>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</si>
  <si>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</si>
  <si>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</si>
  <si>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</si>
  <si>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</si>
  <si>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</si>
  <si>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</si>
  <si>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</si>
  <si>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</si>
  <si>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</si>
  <si>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</si>
  <si>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</si>
  <si>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LICITAȚIE DESCHISĂ</t>
  </si>
  <si>
    <t>20</t>
  </si>
  <si>
    <t>21</t>
  </si>
  <si>
    <t>22</t>
  </si>
  <si>
    <t>23</t>
  </si>
  <si>
    <t>24</t>
  </si>
  <si>
    <t>32</t>
  </si>
  <si>
    <t xml:space="preserve">          Avizat</t>
  </si>
  <si>
    <t xml:space="preserve">     Elaborat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</si>
  <si>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</si>
  <si>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</si>
  <si>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</si>
  <si>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</si>
  <si>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</si>
  <si>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</si>
  <si>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</si>
  <si>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</si>
  <si>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</si>
  <si>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Verificat</t>
  </si>
  <si>
    <t xml:space="preserve">            Şef serviciu Cotabilitate, Financiar, Buget </t>
  </si>
  <si>
    <t>Valoare estimată fără  TVA           ( lei )</t>
  </si>
  <si>
    <t>Verificat</t>
  </si>
  <si>
    <t>Alexandru Grigoruț</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</si>
  <si>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</si>
  <si>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</si>
  <si>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</si>
  <si>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</si>
  <si>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</si>
  <si>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</si>
  <si>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</si>
  <si>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</si>
  <si>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</si>
  <si>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</si>
  <si>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</si>
  <si>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</si>
  <si>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</si>
  <si>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</si>
  <si>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</si>
  <si>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Reparații curente, reparatii canalizare, ape pluviale cu materiale aferente, reparaţie rampa persoane cu handicap, igienizări, zugrăveli, reparații de necesitate cu materiale aferente, reparaţii acoperiş, diverse reparații, alte reparatii curente la spatii DAS,etc </t>
  </si>
  <si>
    <t xml:space="preserve">                 Vizat</t>
  </si>
  <si>
    <t xml:space="preserve">      Avizat</t>
  </si>
  <si>
    <t>Nicolae Mereț</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</si>
  <si>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</si>
  <si>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</si>
  <si>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</si>
  <si>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</si>
  <si>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</si>
  <si>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</si>
  <si>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</si>
  <si>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</si>
  <si>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</si>
  <si>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</si>
  <si>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</si>
  <si>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</si>
  <si>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</si>
  <si>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</si>
  <si>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</si>
  <si>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</si>
  <si>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</si>
  <si>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</si>
  <si>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</si>
  <si>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</si>
  <si>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71322500-6</t>
  </si>
  <si>
    <t>BUGET   LOCAL</t>
  </si>
  <si>
    <t>Consilier achiziții publice</t>
  </si>
  <si>
    <t>achiziții publice</t>
  </si>
  <si>
    <t>Elaborat Consilier</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</si>
  <si>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</si>
  <si>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</si>
  <si>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</si>
  <si>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</si>
  <si>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</si>
  <si>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</si>
  <si>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</si>
  <si>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</si>
  <si>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</si>
  <si>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</si>
  <si>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</si>
  <si>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</si>
  <si>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38430000-8</t>
  </si>
  <si>
    <t>31515000-9</t>
  </si>
  <si>
    <t>39294200-0</t>
  </si>
  <si>
    <t>18143000-3</t>
  </si>
  <si>
    <t>Materiale informative pt. Proiect Dotarea cu echipament de protecție a centrelor sociale</t>
  </si>
  <si>
    <t xml:space="preserve">   PERSOANE FĂRĂ ADĂPOST</t>
  </si>
  <si>
    <t>VALOARE PFA</t>
  </si>
  <si>
    <t>P.O.I.M.</t>
  </si>
  <si>
    <t>55521000-8</t>
  </si>
  <si>
    <t>68.50. 50.02</t>
  </si>
  <si>
    <t>68.12.02</t>
  </si>
  <si>
    <t>CENTRUL RECUPERARE MEDICALĂ</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</si>
  <si>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</si>
  <si>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</si>
  <si>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</si>
  <si>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</si>
  <si>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</si>
  <si>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</si>
  <si>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</si>
  <si>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</si>
  <si>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</si>
  <si>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</si>
  <si>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</si>
  <si>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</si>
  <si>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</si>
  <si>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</si>
  <si>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 xml:space="preserve">servicii asistență juridică pt victimele violenței domestice </t>
  </si>
  <si>
    <t>Internet, telefonie fixă+trafic, cablu, telefonie mobilă, alte servicii de telefonie</t>
  </si>
  <si>
    <t>APRILIE 2021</t>
  </si>
  <si>
    <t>MAI 2021</t>
  </si>
  <si>
    <t>MARTIE  2021</t>
  </si>
  <si>
    <t>AUGUST  2021</t>
  </si>
  <si>
    <t>APRILIE    2021</t>
  </si>
  <si>
    <t>IUNIE 2021</t>
  </si>
  <si>
    <t>MARTIE 2021</t>
  </si>
  <si>
    <t>IULIE 2021</t>
  </si>
  <si>
    <t>AUGUST 2021</t>
  </si>
  <si>
    <t>OCT 2021</t>
  </si>
  <si>
    <t>NOI  2021</t>
  </si>
  <si>
    <t>IAN 2021</t>
  </si>
  <si>
    <t>DEC 2021</t>
  </si>
  <si>
    <t>APRILIE  2021</t>
  </si>
  <si>
    <t>MART    2021</t>
  </si>
  <si>
    <t>MAR 2021</t>
  </si>
  <si>
    <t>72212443-6</t>
  </si>
  <si>
    <t>APRLIE 2021</t>
  </si>
  <si>
    <t>79132100-9</t>
  </si>
  <si>
    <t>50870000-4 42124000-7</t>
  </si>
  <si>
    <t>SEPT 2021</t>
  </si>
  <si>
    <t>18130000-9</t>
  </si>
  <si>
    <t xml:space="preserve">FEB 2021 </t>
  </si>
  <si>
    <t>NOI 2021</t>
  </si>
  <si>
    <t xml:space="preserve">MARTIE 2021 </t>
  </si>
  <si>
    <t>72260000-5</t>
  </si>
  <si>
    <t>79122000-3</t>
  </si>
  <si>
    <t>Extindere program informatic evidență beneficiari servicii sociale</t>
  </si>
  <si>
    <t xml:space="preserve"> Reabilitare Centrul de Asistență Comunitară str. Dobrogei nr.58        Contract de lucrări</t>
  </si>
  <si>
    <t>cheltuieli neprevăzute 10%</t>
  </si>
  <si>
    <t>IUNIE  2021</t>
  </si>
  <si>
    <t>FEB. 2021</t>
  </si>
  <si>
    <t>Asistență tehnică din partea proiectantului pe parcursul execuției lucrărilor  Contract de servicii atribuit în 2020</t>
  </si>
  <si>
    <t>71520000-9</t>
  </si>
  <si>
    <t xml:space="preserve"> 45215200-9  45215221-2</t>
  </si>
  <si>
    <t>45100000-8</t>
  </si>
  <si>
    <t>71356200-0</t>
  </si>
  <si>
    <t>IAN  2021</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</si>
  <si>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t>
  </si>
  <si>
    <t>mentenanță, servicii suport și implemen-tare program evidență beneficiari beneficii sociale</t>
  </si>
  <si>
    <t>Comisioane cote și taxe/str. Dobrogea nr 58</t>
  </si>
  <si>
    <t xml:space="preserve">  Șef Birou Achiziții Publice,Aprovizionare</t>
  </si>
  <si>
    <t xml:space="preserve">                  Şef serviciu Contabilitate, Financiar, Buget            </t>
  </si>
  <si>
    <t>ONLINE/OFLINE</t>
  </si>
  <si>
    <t xml:space="preserve">                                      Ordonator de credite</t>
  </si>
  <si>
    <t xml:space="preserve">                                      DIRECTOR GENERAL</t>
  </si>
  <si>
    <t xml:space="preserve">                             MARIANA TOPOLICEANU</t>
  </si>
  <si>
    <t>Internet, telefonie fixă+trafic, cablu, telefonie mobilă, alte servicii de telefonie  Contract de servicii</t>
  </si>
  <si>
    <t>Proiect dotarea  cu echipamente de protecție a centrelor sociale rezidențiale publice -  Contract de furnizare</t>
  </si>
  <si>
    <t>PROGRAMUL ANUAL AL ACHIZIŢIILOR PUBLICE ÎN FORMĂ INIȚIALĂ PE ANUL 2021</t>
  </si>
  <si>
    <t>Organizare de șantier Centrul de Asistență Comunitară        Contract de lucrări</t>
  </si>
  <si>
    <t>Dirigenție de șantier Centrul de Asistență Comunitară          Contract de servicii</t>
  </si>
  <si>
    <t>Teleasistență       Contract de servicii</t>
  </si>
  <si>
    <t>DALI pt reabilitare Cantină Socială</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</si>
  <si>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</si>
  <si>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</si>
  <si>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</si>
  <si>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</si>
  <si>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</si>
  <si>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</si>
  <si>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</si>
  <si>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</si>
  <si>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</si>
  <si>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BUGET MINIS-TERUL SĂNĂTĂ-ȚII</t>
  </si>
  <si>
    <t>FEB.  2021</t>
  </si>
  <si>
    <t>MAI  2021</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</si>
  <si>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</si>
  <si>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</si>
  <si>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</si>
  <si>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</si>
  <si>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TRUSOU NOU-NĂSCUȚI                       Acord-cadru        Contract de furnizare</t>
  </si>
  <si>
    <t>4551/14.01.2021</t>
  </si>
  <si>
    <t>CENTRE DE VACCINARE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</si>
</sst>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66">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4" fillId="0" borderId="41"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20" xfId="0" applyFont="1" applyBorder="1" applyAlignment="1">
      <alignment horizontal="left" vertical="top"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36" xfId="0" applyFont="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34" xfId="0" applyFont="1" applyBorder="1" applyAlignment="1">
      <alignment vertical="center"/>
    </xf>
    <xf numFmtId="0" fontId="34" fillId="0" borderId="0" xfId="0" applyFont="1" applyAlignment="1">
      <alignment vertical="center"/>
    </xf>
    <xf numFmtId="0" fontId="34" fillId="0" borderId="36" xfId="0" applyFont="1" applyBorder="1" applyAlignment="1">
      <alignment horizontal="center"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34" fillId="0" borderId="36" xfId="0" applyFont="1" applyBorder="1" applyAlignment="1">
      <alignment horizontal="right" vertical="center"/>
    </xf>
    <xf numFmtId="0" fontId="40" fillId="0" borderId="0" xfId="0" applyFont="1" applyAlignment="1">
      <alignment vertical="center"/>
    </xf>
    <xf numFmtId="0" fontId="34" fillId="0" borderId="36" xfId="0" applyFont="1" applyBorder="1" applyAlignment="1">
      <alignment horizontal="center" vertical="center"/>
    </xf>
    <xf numFmtId="0" fontId="34" fillId="0" borderId="34" xfId="0" applyFont="1" applyBorder="1" applyAlignment="1">
      <alignment horizontal="center"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18"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0" fontId="32" fillId="0" borderId="29" xfId="0" applyFont="1" applyBorder="1" applyAlignment="1">
      <alignment horizontal="center" vertical="center"/>
    </xf>
    <xf numFmtId="0" fontId="34" fillId="0" borderId="53" xfId="0" applyFont="1" applyBorder="1" applyAlignment="1">
      <alignment horizontal="center" vertical="center" textRotation="90" wrapText="1"/>
    </xf>
    <xf numFmtId="0" fontId="31" fillId="0" borderId="14" xfId="0" applyFont="1" applyBorder="1" applyAlignment="1">
      <alignment horizontal="center" vertical="center"/>
    </xf>
    <xf numFmtId="0" fontId="38" fillId="0" borderId="18"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0" xfId="0" applyFont="1" applyAlignment="1">
      <alignment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13" xfId="0"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un" xfId="29" builtinId="26" customBuiltin="1"/>
    <cellStyle name="Calcul" xfId="26" builtinId="22" customBuiltin="1"/>
    <cellStyle name="Celulă legată" xfId="35" builtinId="24" customBuiltin="1"/>
    <cellStyle name="Eronat" xfId="25" builtinId="27" customBuiltin="1"/>
    <cellStyle name="Ieșire" xfId="38" builtinId="21" customBuiltin="1"/>
    <cellStyle name="Intrare" xfId="34" builtinId="20" customBuiltin="1"/>
    <cellStyle name="Neutru" xfId="36" builtinId="28" customBuiltin="1"/>
    <cellStyle name="Normal" xfId="0" builtinId="0"/>
    <cellStyle name="Notă" xfId="37" builtinId="10" customBuiltin="1"/>
    <cellStyle name="Text avertisment" xfId="41" builtinId="11" customBuiltin="1"/>
    <cellStyle name="Text explicativ" xfId="28" builtinId="53" customBuiltin="1"/>
    <cellStyle name="Titlu" xfId="39" builtinId="15" customBuiltin="1"/>
    <cellStyle name="Titlu 1" xfId="30" builtinId="16" customBuiltin="1"/>
    <cellStyle name="Titlu 2" xfId="31" builtinId="17" customBuiltin="1"/>
    <cellStyle name="Titlu 3" xfId="32" builtinId="18" customBuiltin="1"/>
    <cellStyle name="Titlu 4" xfId="33" builtinId="19" customBuiltin="1"/>
    <cellStyle name="Total" xfId="40" builtinId="25" customBuiltin="1"/>
    <cellStyle name="Verificare celulă" xfId="2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0"/>
  <sheetViews>
    <sheetView topLeftCell="A11" zoomScale="69" zoomScaleNormal="69" workbookViewId="0">
      <selection activeCell="F11" sqref="F1:M1048576"/>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4.5703125" style="20" customWidth="1"/>
    <col min="6" max="6" width="11.140625" style="21" hidden="1" customWidth="1"/>
    <col min="7" max="7" width="11" style="215" hidden="1" customWidth="1"/>
    <col min="8" max="8" width="11.140625" style="22" hidden="1" customWidth="1"/>
    <col min="9" max="9" width="11" style="22" hidden="1" customWidth="1"/>
    <col min="10" max="10" width="8.7109375" style="23" hidden="1" customWidth="1"/>
    <col min="11" max="11" width="9.5703125" style="23" hidden="1" customWidth="1"/>
    <col min="12" max="12" width="10.42578125" style="23" hidden="1" customWidth="1"/>
    <col min="13" max="13" width="11" style="24" hidden="1" customWidth="1"/>
    <col min="14" max="14" width="18.85546875" style="25" customWidth="1"/>
    <col min="15" max="15" width="19.140625" style="25" customWidth="1"/>
    <col min="16" max="17" width="19" style="18" customWidth="1"/>
    <col min="18" max="19" width="19.28515625" style="18" customWidth="1"/>
    <col min="20" max="20" width="19.140625" style="18" customWidth="1"/>
    <col min="21" max="21" width="19" style="18" customWidth="1"/>
    <col min="22" max="22" width="19.28515625" style="25" customWidth="1"/>
    <col min="23" max="23" width="10.42578125" style="25" customWidth="1"/>
    <col min="24" max="24" width="13.5703125" style="25" customWidth="1"/>
    <col min="25" max="25" width="11.140625" style="25" customWidth="1"/>
    <col min="26" max="26" width="11.85546875" style="25" customWidth="1"/>
    <col min="27" max="27" width="13.28515625" style="25" customWidth="1"/>
    <col min="28" max="28" width="14.5703125" style="25" customWidth="1"/>
    <col min="29" max="16384" width="9.140625" style="25"/>
  </cols>
  <sheetData>
    <row r="1" spans="1:30" ht="12" customHeight="1" x14ac:dyDescent="0.2"/>
    <row r="2" spans="1:30" ht="7.5" customHeight="1" x14ac:dyDescent="0.2"/>
    <row r="3" spans="1:30" ht="8.25" customHeight="1" x14ac:dyDescent="0.2"/>
    <row r="4" spans="1:30" ht="18.75" x14ac:dyDescent="0.2">
      <c r="A4" s="29"/>
      <c r="B4" s="29"/>
      <c r="C4" s="30"/>
      <c r="D4" s="31"/>
      <c r="E4" s="32"/>
    </row>
    <row r="5" spans="1:30" ht="15" customHeight="1" x14ac:dyDescent="0.2">
      <c r="A5" s="134"/>
      <c r="B5" s="397" t="s">
        <v>173</v>
      </c>
      <c r="C5" s="397"/>
      <c r="D5" s="397"/>
      <c r="E5" s="397"/>
      <c r="F5" s="397"/>
      <c r="G5" s="397"/>
      <c r="H5" s="397"/>
      <c r="I5" s="397"/>
      <c r="J5" s="397"/>
      <c r="K5" s="397"/>
      <c r="L5" s="397"/>
      <c r="M5" s="397"/>
      <c r="N5" s="397"/>
      <c r="O5" s="292"/>
      <c r="P5" s="135"/>
      <c r="Q5" s="135"/>
      <c r="R5" s="135"/>
      <c r="S5" s="135"/>
      <c r="T5" s="135"/>
      <c r="U5" s="396"/>
      <c r="V5" s="396"/>
      <c r="W5" s="396"/>
      <c r="X5" s="134"/>
      <c r="Y5" s="136"/>
      <c r="Z5" s="136"/>
      <c r="AA5" s="136"/>
      <c r="AB5" s="136"/>
      <c r="AC5" s="136"/>
      <c r="AD5" s="33"/>
    </row>
    <row r="6" spans="1:30" ht="15" customHeight="1" x14ac:dyDescent="0.2">
      <c r="A6" s="134"/>
      <c r="B6" s="397" t="s">
        <v>0</v>
      </c>
      <c r="C6" s="397"/>
      <c r="D6" s="397"/>
      <c r="E6" s="397"/>
      <c r="F6" s="137"/>
      <c r="G6" s="304"/>
      <c r="H6" s="138"/>
      <c r="I6" s="138"/>
      <c r="J6" s="204"/>
      <c r="K6" s="204"/>
      <c r="L6" s="328"/>
      <c r="M6" s="140"/>
      <c r="N6" s="141"/>
      <c r="O6" s="141"/>
      <c r="P6" s="135"/>
      <c r="Q6" s="135"/>
      <c r="R6" s="135"/>
      <c r="S6" s="135"/>
      <c r="T6" s="135"/>
      <c r="U6" s="396"/>
      <c r="V6" s="396"/>
      <c r="W6" s="396"/>
      <c r="X6" s="136"/>
      <c r="Y6" s="396" t="s">
        <v>351</v>
      </c>
      <c r="Z6" s="396"/>
      <c r="AA6" s="396"/>
      <c r="AB6" s="396"/>
      <c r="AC6" s="136"/>
      <c r="AD6" s="33"/>
    </row>
    <row r="7" spans="1:30" ht="18" customHeight="1" x14ac:dyDescent="0.2">
      <c r="A7" s="134"/>
      <c r="B7" s="397" t="s">
        <v>1</v>
      </c>
      <c r="C7" s="397"/>
      <c r="D7" s="397"/>
      <c r="E7" s="397"/>
      <c r="F7" s="142"/>
      <c r="G7" s="305"/>
      <c r="H7" s="138"/>
      <c r="I7" s="138"/>
      <c r="J7" s="204"/>
      <c r="K7" s="204"/>
      <c r="L7" s="328"/>
      <c r="M7" s="140"/>
      <c r="N7" s="141"/>
      <c r="O7" s="141"/>
      <c r="P7" s="135"/>
      <c r="Q7" s="135"/>
      <c r="R7" s="135"/>
      <c r="S7" s="135"/>
      <c r="T7" s="135"/>
      <c r="U7" s="136"/>
      <c r="V7" s="136"/>
      <c r="W7" s="136"/>
      <c r="X7" s="136"/>
      <c r="Y7" s="399" t="s">
        <v>352</v>
      </c>
      <c r="Z7" s="399"/>
      <c r="AA7" s="399"/>
      <c r="AB7" s="399"/>
      <c r="AC7" s="136"/>
      <c r="AD7" s="33"/>
    </row>
    <row r="8" spans="1:30" ht="18.75" x14ac:dyDescent="0.2">
      <c r="A8" s="134"/>
      <c r="B8" s="134"/>
      <c r="C8" s="134"/>
      <c r="D8" s="143"/>
      <c r="E8" s="143"/>
      <c r="F8" s="142"/>
      <c r="G8" s="305"/>
      <c r="H8" s="138"/>
      <c r="I8" s="138"/>
      <c r="J8" s="204"/>
      <c r="K8" s="204"/>
      <c r="L8" s="328"/>
      <c r="M8" s="140"/>
      <c r="N8" s="141"/>
      <c r="O8" s="141"/>
      <c r="P8" s="135"/>
      <c r="Q8" s="135"/>
      <c r="R8" s="135"/>
      <c r="S8" s="135"/>
      <c r="T8" s="135"/>
      <c r="U8" s="136" t="s">
        <v>210</v>
      </c>
      <c r="V8" s="136"/>
      <c r="W8" s="136"/>
      <c r="X8" s="136"/>
      <c r="Y8" s="399" t="s">
        <v>353</v>
      </c>
      <c r="Z8" s="399"/>
      <c r="AA8" s="399"/>
      <c r="AB8" s="399"/>
      <c r="AC8" s="399"/>
      <c r="AD8" s="33"/>
    </row>
    <row r="9" spans="1:30" ht="18.75" x14ac:dyDescent="0.2">
      <c r="A9" s="135"/>
      <c r="B9" s="135"/>
      <c r="C9" s="135"/>
      <c r="D9" s="144"/>
      <c r="E9" s="145"/>
      <c r="F9" s="142"/>
      <c r="G9" s="305"/>
      <c r="H9" s="138"/>
      <c r="I9" s="138"/>
      <c r="J9" s="204"/>
      <c r="K9" s="204"/>
      <c r="L9" s="328"/>
      <c r="M9" s="140"/>
      <c r="N9" s="141"/>
      <c r="O9" s="141"/>
      <c r="P9" s="135"/>
      <c r="Q9" s="135"/>
      <c r="R9" s="135"/>
      <c r="S9" s="135"/>
      <c r="T9" s="135"/>
      <c r="U9" s="134"/>
      <c r="V9" s="146"/>
      <c r="W9" s="146"/>
      <c r="X9" s="146"/>
      <c r="Y9" s="136"/>
      <c r="Z9" s="136"/>
      <c r="AA9" s="136"/>
      <c r="AB9" s="136"/>
      <c r="AC9" s="136"/>
      <c r="AD9" s="34"/>
    </row>
    <row r="10" spans="1:30" ht="20.25" x14ac:dyDescent="0.2">
      <c r="A10" s="135"/>
      <c r="B10" s="135"/>
      <c r="C10" s="398" t="s">
        <v>356</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141"/>
    </row>
    <row r="11" spans="1:30" ht="8.25" customHeight="1" x14ac:dyDescent="0.2">
      <c r="A11" s="135"/>
      <c r="B11" s="135"/>
      <c r="C11" s="135"/>
      <c r="D11" s="147"/>
      <c r="E11" s="144"/>
      <c r="F11" s="148"/>
      <c r="G11" s="152"/>
      <c r="H11" s="138"/>
      <c r="I11" s="138"/>
      <c r="J11" s="204"/>
      <c r="K11" s="204"/>
      <c r="L11" s="328"/>
      <c r="M11" s="140"/>
      <c r="N11" s="141"/>
      <c r="O11" s="141"/>
      <c r="P11" s="135"/>
      <c r="Q11" s="149" t="s">
        <v>225</v>
      </c>
      <c r="R11" s="149"/>
      <c r="S11" s="149"/>
      <c r="T11" s="149"/>
      <c r="U11" s="149"/>
      <c r="V11" s="141"/>
      <c r="W11" s="141"/>
      <c r="X11" s="141"/>
      <c r="Y11" s="141"/>
      <c r="Z11" s="141"/>
      <c r="AA11" s="141"/>
      <c r="AB11" s="141"/>
      <c r="AC11" s="141"/>
    </row>
    <row r="12" spans="1:30" ht="10.5" customHeight="1" x14ac:dyDescent="0.2">
      <c r="A12" s="135"/>
      <c r="B12" s="135"/>
      <c r="C12" s="135"/>
      <c r="D12" s="135"/>
      <c r="E12" s="144"/>
      <c r="F12" s="150"/>
      <c r="G12" s="291"/>
      <c r="H12" s="204"/>
      <c r="I12" s="204"/>
      <c r="J12" s="204"/>
      <c r="K12" s="204"/>
      <c r="L12" s="328"/>
      <c r="M12" s="151"/>
      <c r="N12" s="135"/>
      <c r="O12" s="135"/>
      <c r="P12" s="135"/>
      <c r="Q12" s="135"/>
      <c r="R12" s="135"/>
      <c r="S12" s="135"/>
      <c r="T12" s="135"/>
      <c r="U12" s="135"/>
      <c r="V12" s="141"/>
      <c r="W12" s="141"/>
      <c r="X12" s="141"/>
      <c r="Y12" s="141"/>
      <c r="Z12" s="141"/>
      <c r="AA12" s="141"/>
      <c r="AB12" s="141"/>
      <c r="AC12" s="141"/>
    </row>
    <row r="13" spans="1:30" ht="15" customHeight="1" x14ac:dyDescent="0.2">
      <c r="A13" s="135"/>
      <c r="B13" s="135"/>
      <c r="C13" s="135"/>
      <c r="D13" s="135"/>
      <c r="E13" s="144"/>
      <c r="F13" s="150"/>
      <c r="G13" s="291"/>
      <c r="H13" s="204"/>
      <c r="I13" s="204"/>
      <c r="J13" s="204"/>
      <c r="K13" s="204"/>
      <c r="L13" s="328"/>
      <c r="M13" s="151"/>
      <c r="N13" s="135"/>
      <c r="O13" s="135"/>
      <c r="P13" s="135"/>
      <c r="Q13" s="152"/>
      <c r="R13" s="135"/>
      <c r="S13" s="135"/>
      <c r="T13" s="135"/>
      <c r="U13" s="135"/>
      <c r="V13" s="141"/>
      <c r="W13" s="141"/>
      <c r="X13" s="141"/>
      <c r="Y13" s="141"/>
      <c r="Z13" s="141"/>
      <c r="AA13" s="141"/>
      <c r="AB13" s="141"/>
      <c r="AC13" s="141"/>
    </row>
    <row r="14" spans="1:30" ht="15.75" x14ac:dyDescent="0.2">
      <c r="A14" s="135"/>
      <c r="B14" s="125" t="s">
        <v>2</v>
      </c>
      <c r="C14" s="153"/>
      <c r="D14" s="125" t="s">
        <v>378</v>
      </c>
      <c r="E14" s="144"/>
      <c r="F14" s="148"/>
      <c r="G14" s="152"/>
      <c r="H14" s="138"/>
      <c r="I14" s="138"/>
      <c r="J14" s="204"/>
      <c r="K14" s="204"/>
      <c r="L14" s="328"/>
      <c r="M14" s="140"/>
      <c r="N14" s="141"/>
      <c r="O14" s="141"/>
      <c r="P14" s="135"/>
      <c r="Q14" s="135"/>
      <c r="R14" s="135"/>
      <c r="S14" s="135"/>
      <c r="T14" s="135"/>
      <c r="U14" s="135"/>
      <c r="V14" s="141"/>
      <c r="W14" s="141"/>
      <c r="X14" s="141"/>
      <c r="Y14" s="141"/>
      <c r="Z14" s="141"/>
      <c r="AA14" s="141"/>
      <c r="AB14" s="141"/>
      <c r="AC14" s="141"/>
    </row>
    <row r="15" spans="1:30" ht="12.75" customHeight="1" x14ac:dyDescent="0.2">
      <c r="A15" s="135"/>
      <c r="B15" s="153"/>
      <c r="C15" s="153"/>
      <c r="D15" s="153"/>
      <c r="E15" s="144"/>
      <c r="F15" s="148"/>
      <c r="G15" s="152"/>
      <c r="H15" s="138"/>
      <c r="I15" s="138"/>
      <c r="J15" s="204"/>
      <c r="K15" s="204"/>
      <c r="L15" s="328"/>
      <c r="M15" s="140"/>
      <c r="N15" s="141"/>
      <c r="O15" s="141"/>
      <c r="P15" s="135"/>
      <c r="Q15" s="135"/>
      <c r="R15" s="135"/>
      <c r="S15" s="135"/>
      <c r="T15" s="135"/>
      <c r="U15" s="135"/>
      <c r="V15" s="141"/>
      <c r="W15" s="141"/>
      <c r="X15" s="141"/>
      <c r="Y15" s="141"/>
      <c r="Z15" s="141"/>
      <c r="AA15" s="141"/>
      <c r="AB15" s="141"/>
      <c r="AC15" s="141"/>
    </row>
    <row r="16" spans="1:30" ht="10.5" customHeight="1" thickBot="1" x14ac:dyDescent="0.25">
      <c r="A16" s="135"/>
      <c r="B16" s="135"/>
      <c r="C16" s="153"/>
      <c r="D16" s="135"/>
      <c r="E16" s="144"/>
      <c r="F16" s="148"/>
      <c r="G16" s="152"/>
      <c r="H16" s="138"/>
      <c r="I16" s="138"/>
      <c r="J16" s="204"/>
      <c r="K16" s="204"/>
      <c r="L16" s="328"/>
      <c r="M16" s="140"/>
      <c r="N16" s="141"/>
      <c r="O16" s="141"/>
      <c r="P16" s="135"/>
      <c r="Q16" s="135"/>
      <c r="R16" s="135"/>
      <c r="S16" s="135"/>
      <c r="T16" s="135"/>
      <c r="U16" s="135"/>
      <c r="V16" s="141"/>
      <c r="W16" s="141"/>
      <c r="X16" s="141"/>
      <c r="Y16" s="141"/>
      <c r="Z16" s="141"/>
      <c r="AA16" s="141"/>
      <c r="AB16" s="141"/>
      <c r="AC16" s="141"/>
    </row>
    <row r="17" spans="1:157" ht="33" customHeight="1" thickBot="1" x14ac:dyDescent="0.25">
      <c r="A17" s="135"/>
      <c r="B17" s="135"/>
      <c r="C17" s="135"/>
      <c r="D17" s="147"/>
      <c r="E17" s="154" t="s">
        <v>3</v>
      </c>
      <c r="F17" s="243" t="s">
        <v>246</v>
      </c>
      <c r="G17" s="342" t="s">
        <v>288</v>
      </c>
      <c r="H17" s="242" t="s">
        <v>244</v>
      </c>
      <c r="I17" s="155">
        <v>68.040000000000006</v>
      </c>
      <c r="J17" s="156" t="s">
        <v>104</v>
      </c>
      <c r="K17" s="156">
        <v>68.12</v>
      </c>
      <c r="L17" s="156" t="s">
        <v>289</v>
      </c>
      <c r="M17" s="156" t="s">
        <v>132</v>
      </c>
      <c r="N17" s="157" t="s">
        <v>153</v>
      </c>
      <c r="O17" s="157" t="s">
        <v>152</v>
      </c>
      <c r="P17" s="155" t="s">
        <v>244</v>
      </c>
      <c r="Q17" s="154" t="s">
        <v>103</v>
      </c>
      <c r="R17" s="158" t="s">
        <v>104</v>
      </c>
      <c r="S17" s="156" t="s">
        <v>291</v>
      </c>
      <c r="T17" s="156" t="s">
        <v>289</v>
      </c>
      <c r="U17" s="159" t="s">
        <v>132</v>
      </c>
      <c r="V17" s="160"/>
      <c r="W17" s="161"/>
      <c r="X17" s="161"/>
      <c r="Y17" s="400"/>
      <c r="Z17" s="400"/>
      <c r="AA17" s="141"/>
      <c r="AB17" s="141"/>
      <c r="AC17" s="141"/>
      <c r="AE17" s="19"/>
      <c r="AF17" s="19"/>
    </row>
    <row r="18" spans="1:157" s="17" customFormat="1" ht="108" customHeight="1" thickBot="1" x14ac:dyDescent="0.25">
      <c r="A18" s="401" t="s">
        <v>5</v>
      </c>
      <c r="B18" s="403" t="s">
        <v>6</v>
      </c>
      <c r="C18" s="401" t="s">
        <v>215</v>
      </c>
      <c r="D18" s="401" t="s">
        <v>226</v>
      </c>
      <c r="E18" s="405" t="s">
        <v>8</v>
      </c>
      <c r="F18" s="162" t="s">
        <v>274</v>
      </c>
      <c r="G18" s="164" t="s">
        <v>285</v>
      </c>
      <c r="H18" s="163" t="s">
        <v>247</v>
      </c>
      <c r="I18" s="163" t="s">
        <v>245</v>
      </c>
      <c r="J18" s="163" t="s">
        <v>124</v>
      </c>
      <c r="K18" s="164" t="s">
        <v>159</v>
      </c>
      <c r="L18" s="166" t="s">
        <v>290</v>
      </c>
      <c r="M18" s="165" t="s">
        <v>133</v>
      </c>
      <c r="N18" s="78" t="s">
        <v>361</v>
      </c>
      <c r="O18" s="290" t="s">
        <v>284</v>
      </c>
      <c r="P18" s="78" t="s">
        <v>243</v>
      </c>
      <c r="Q18" s="78" t="s">
        <v>212</v>
      </c>
      <c r="R18" s="78" t="s">
        <v>362</v>
      </c>
      <c r="S18" s="164" t="s">
        <v>363</v>
      </c>
      <c r="T18" s="166" t="s">
        <v>290</v>
      </c>
      <c r="U18" s="78" t="s">
        <v>133</v>
      </c>
      <c r="V18" s="166" t="s">
        <v>4</v>
      </c>
      <c r="W18" s="410" t="s">
        <v>105</v>
      </c>
      <c r="X18" s="416" t="s">
        <v>134</v>
      </c>
      <c r="Y18" s="412" t="s">
        <v>137</v>
      </c>
      <c r="Z18" s="414" t="s">
        <v>138</v>
      </c>
      <c r="AA18" s="407" t="s">
        <v>135</v>
      </c>
      <c r="AB18" s="407" t="s">
        <v>228</v>
      </c>
      <c r="AC18" s="135"/>
    </row>
    <row r="19" spans="1:157" s="17" customFormat="1" ht="108" customHeight="1" thickBot="1" x14ac:dyDescent="0.25">
      <c r="A19" s="402"/>
      <c r="B19" s="404"/>
      <c r="C19" s="402"/>
      <c r="D19" s="402"/>
      <c r="E19" s="406"/>
      <c r="F19" s="209" t="s">
        <v>9</v>
      </c>
      <c r="G19" s="300" t="s">
        <v>9</v>
      </c>
      <c r="H19" s="209" t="s">
        <v>9</v>
      </c>
      <c r="I19" s="209" t="s">
        <v>9</v>
      </c>
      <c r="J19" s="209" t="s">
        <v>9</v>
      </c>
      <c r="K19" s="167" t="s">
        <v>9</v>
      </c>
      <c r="L19" s="167" t="s">
        <v>9</v>
      </c>
      <c r="M19" s="167" t="s">
        <v>9</v>
      </c>
      <c r="N19" s="77" t="s">
        <v>151</v>
      </c>
      <c r="O19" s="293" t="s">
        <v>151</v>
      </c>
      <c r="P19" s="77" t="s">
        <v>151</v>
      </c>
      <c r="Q19" s="77" t="s">
        <v>151</v>
      </c>
      <c r="R19" s="77" t="s">
        <v>151</v>
      </c>
      <c r="S19" s="77" t="s">
        <v>151</v>
      </c>
      <c r="T19" s="336" t="s">
        <v>151</v>
      </c>
      <c r="U19" s="77" t="s">
        <v>151</v>
      </c>
      <c r="V19" s="168" t="s">
        <v>151</v>
      </c>
      <c r="W19" s="411"/>
      <c r="X19" s="417"/>
      <c r="Y19" s="413"/>
      <c r="Z19" s="415"/>
      <c r="AA19" s="408"/>
      <c r="AB19" s="409"/>
      <c r="AC19" s="135"/>
    </row>
    <row r="20" spans="1:157" s="26" customFormat="1" ht="57.75" customHeight="1" thickBot="1" x14ac:dyDescent="0.25">
      <c r="A20" s="112"/>
      <c r="B20" s="169"/>
      <c r="C20" s="112"/>
      <c r="D20" s="170"/>
      <c r="E20" s="69"/>
      <c r="F20" s="167"/>
      <c r="G20" s="297"/>
      <c r="H20" s="206"/>
      <c r="I20" s="198"/>
      <c r="J20" s="206"/>
      <c r="K20" s="206"/>
      <c r="L20" s="197"/>
      <c r="M20" s="332"/>
      <c r="N20" s="112" t="s">
        <v>145</v>
      </c>
      <c r="O20" s="298" t="s">
        <v>145</v>
      </c>
      <c r="P20" s="112" t="s">
        <v>144</v>
      </c>
      <c r="Q20" s="112" t="s">
        <v>144</v>
      </c>
      <c r="R20" s="112" t="s">
        <v>140</v>
      </c>
      <c r="S20" s="112" t="s">
        <v>140</v>
      </c>
      <c r="T20" s="335" t="s">
        <v>140</v>
      </c>
      <c r="U20" s="112" t="s">
        <v>145</v>
      </c>
      <c r="V20" s="170" t="s">
        <v>150</v>
      </c>
      <c r="W20" s="59"/>
      <c r="X20" s="169"/>
      <c r="Y20" s="59"/>
      <c r="Z20" s="58"/>
      <c r="AA20" s="369" t="s">
        <v>350</v>
      </c>
      <c r="AB20" s="58"/>
      <c r="AC20" s="139"/>
      <c r="AD20" s="23"/>
      <c r="AE20" s="241"/>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99.75" customHeight="1" thickBot="1" x14ac:dyDescent="0.25">
      <c r="A21" s="82">
        <v>1</v>
      </c>
      <c r="B21" s="112" t="s">
        <v>52</v>
      </c>
      <c r="C21" s="82">
        <v>1</v>
      </c>
      <c r="D21" s="60" t="s">
        <v>376</v>
      </c>
      <c r="E21" s="69" t="s">
        <v>99</v>
      </c>
      <c r="F21" s="207">
        <v>0</v>
      </c>
      <c r="G21" s="118">
        <v>0</v>
      </c>
      <c r="H21" s="299">
        <v>0</v>
      </c>
      <c r="I21" s="207">
        <v>760000</v>
      </c>
      <c r="J21" s="118">
        <v>73000</v>
      </c>
      <c r="K21" s="207">
        <v>14000</v>
      </c>
      <c r="L21" s="341">
        <v>0</v>
      </c>
      <c r="M21" s="207">
        <v>0</v>
      </c>
      <c r="N21" s="193">
        <f>F21/1.09</f>
        <v>0</v>
      </c>
      <c r="O21" s="294">
        <v>0</v>
      </c>
      <c r="P21" s="83">
        <f t="shared" ref="P21:U21" si="0">H21/1.09</f>
        <v>0</v>
      </c>
      <c r="Q21" s="83">
        <f t="shared" si="0"/>
        <v>697247.70642201835</v>
      </c>
      <c r="R21" s="83">
        <f t="shared" si="0"/>
        <v>66972.477064220177</v>
      </c>
      <c r="S21" s="83">
        <f t="shared" si="0"/>
        <v>12844.036697247706</v>
      </c>
      <c r="T21" s="329">
        <f t="shared" si="0"/>
        <v>0</v>
      </c>
      <c r="U21" s="83">
        <f t="shared" si="0"/>
        <v>0</v>
      </c>
      <c r="V21" s="171">
        <f>N21+O21+P21+Q21+R21+S21+T21+U21</f>
        <v>777064.22018348635</v>
      </c>
      <c r="W21" s="229" t="s">
        <v>136</v>
      </c>
      <c r="X21" s="54" t="s">
        <v>242</v>
      </c>
      <c r="Y21" s="64" t="s">
        <v>371</v>
      </c>
      <c r="Z21" s="238" t="s">
        <v>372</v>
      </c>
      <c r="AA21" s="61" t="s">
        <v>115</v>
      </c>
      <c r="AB21" s="59" t="s">
        <v>241</v>
      </c>
      <c r="AC21" s="141"/>
      <c r="AE21" s="19"/>
    </row>
    <row r="22" spans="1:157" s="27" customFormat="1" ht="31.5" customHeight="1" thickBot="1" x14ac:dyDescent="0.25">
      <c r="A22" s="82">
        <v>2</v>
      </c>
      <c r="B22" s="82"/>
      <c r="C22" s="194"/>
      <c r="D22" s="47" t="s">
        <v>116</v>
      </c>
      <c r="E22" s="173"/>
      <c r="F22" s="195">
        <f t="shared" ref="F22:V22" si="1">SUM(F21:F21)</f>
        <v>0</v>
      </c>
      <c r="G22" s="195">
        <f t="shared" si="1"/>
        <v>0</v>
      </c>
      <c r="H22" s="195">
        <f t="shared" si="1"/>
        <v>0</v>
      </c>
      <c r="I22" s="195">
        <f t="shared" si="1"/>
        <v>760000</v>
      </c>
      <c r="J22" s="195">
        <f t="shared" si="1"/>
        <v>73000</v>
      </c>
      <c r="K22" s="195">
        <f t="shared" si="1"/>
        <v>14000</v>
      </c>
      <c r="L22" s="195">
        <f t="shared" si="1"/>
        <v>0</v>
      </c>
      <c r="M22" s="195">
        <f t="shared" si="1"/>
        <v>0</v>
      </c>
      <c r="N22" s="182">
        <f t="shared" si="1"/>
        <v>0</v>
      </c>
      <c r="O22" s="182">
        <f t="shared" si="1"/>
        <v>0</v>
      </c>
      <c r="P22" s="182">
        <f t="shared" si="1"/>
        <v>0</v>
      </c>
      <c r="Q22" s="182">
        <f t="shared" si="1"/>
        <v>697247.70642201835</v>
      </c>
      <c r="R22" s="182">
        <f t="shared" si="1"/>
        <v>66972.477064220177</v>
      </c>
      <c r="S22" s="182">
        <f t="shared" si="1"/>
        <v>12844.036697247706</v>
      </c>
      <c r="T22" s="182">
        <f t="shared" si="1"/>
        <v>0</v>
      </c>
      <c r="U22" s="182">
        <f t="shared" si="1"/>
        <v>0</v>
      </c>
      <c r="V22" s="182">
        <f t="shared" si="1"/>
        <v>777064.22018348635</v>
      </c>
      <c r="W22" s="50"/>
      <c r="X22" s="50"/>
      <c r="Y22" s="51"/>
      <c r="Z22" s="52"/>
      <c r="AA22" s="53"/>
      <c r="AB22" s="53"/>
      <c r="AC22" s="175"/>
    </row>
    <row r="23" spans="1:157" ht="76.5" customHeight="1" thickBot="1" x14ac:dyDescent="0.25">
      <c r="A23" s="192">
        <v>3</v>
      </c>
      <c r="B23" s="82" t="s">
        <v>69</v>
      </c>
      <c r="C23" s="176">
        <v>2</v>
      </c>
      <c r="D23" s="48" t="s">
        <v>377</v>
      </c>
      <c r="E23" s="177" t="s">
        <v>199</v>
      </c>
      <c r="F23" s="195">
        <v>2850000</v>
      </c>
      <c r="G23" s="195">
        <v>0</v>
      </c>
      <c r="H23" s="207">
        <v>0</v>
      </c>
      <c r="I23" s="174">
        <v>0</v>
      </c>
      <c r="J23" s="207">
        <v>0</v>
      </c>
      <c r="K23" s="196">
        <v>0</v>
      </c>
      <c r="L23" s="282">
        <v>0</v>
      </c>
      <c r="M23" s="207">
        <v>0</v>
      </c>
      <c r="N23" s="183">
        <f>F23/1.19</f>
        <v>2394957.9831932774</v>
      </c>
      <c r="O23" s="183">
        <v>0</v>
      </c>
      <c r="P23" s="178">
        <f t="shared" ref="P23:U24" si="2">H23/1.19</f>
        <v>0</v>
      </c>
      <c r="Q23" s="178">
        <f t="shared" si="2"/>
        <v>0</v>
      </c>
      <c r="R23" s="178">
        <f t="shared" si="2"/>
        <v>0</v>
      </c>
      <c r="S23" s="178">
        <f t="shared" si="2"/>
        <v>0</v>
      </c>
      <c r="T23" s="178">
        <f t="shared" si="2"/>
        <v>0</v>
      </c>
      <c r="U23" s="178">
        <f t="shared" si="2"/>
        <v>0</v>
      </c>
      <c r="V23" s="171">
        <f>N23+O23+P23+Q23+R23+S23+T23+U23</f>
        <v>2394957.9831932774</v>
      </c>
      <c r="W23" s="54" t="s">
        <v>139</v>
      </c>
      <c r="X23" s="54" t="s">
        <v>200</v>
      </c>
      <c r="Y23" s="303" t="s">
        <v>338</v>
      </c>
      <c r="Z23" s="56" t="s">
        <v>308</v>
      </c>
      <c r="AA23" s="57" t="s">
        <v>115</v>
      </c>
      <c r="AB23" s="58" t="s">
        <v>241</v>
      </c>
      <c r="AC23" s="141"/>
    </row>
    <row r="24" spans="1:157" ht="99.75" customHeight="1" thickBot="1" x14ac:dyDescent="0.25">
      <c r="A24" s="192">
        <v>4</v>
      </c>
      <c r="B24" s="172" t="s">
        <v>69</v>
      </c>
      <c r="C24" s="74">
        <v>3</v>
      </c>
      <c r="D24" s="49" t="s">
        <v>255</v>
      </c>
      <c r="E24" s="170" t="s">
        <v>70</v>
      </c>
      <c r="F24" s="195">
        <v>410000</v>
      </c>
      <c r="G24" s="195">
        <v>0</v>
      </c>
      <c r="H24" s="207">
        <v>0</v>
      </c>
      <c r="I24" s="199">
        <v>0</v>
      </c>
      <c r="J24" s="99">
        <v>0</v>
      </c>
      <c r="K24" s="174">
        <v>0</v>
      </c>
      <c r="L24" s="334">
        <v>0</v>
      </c>
      <c r="M24" s="207">
        <v>0</v>
      </c>
      <c r="N24" s="83">
        <f>F24/1.19</f>
        <v>344537.81512605044</v>
      </c>
      <c r="O24" s="294">
        <v>0</v>
      </c>
      <c r="P24" s="201">
        <f t="shared" si="2"/>
        <v>0</v>
      </c>
      <c r="Q24" s="201">
        <f t="shared" si="2"/>
        <v>0</v>
      </c>
      <c r="R24" s="201">
        <f t="shared" si="2"/>
        <v>0</v>
      </c>
      <c r="S24" s="201">
        <f t="shared" si="2"/>
        <v>0</v>
      </c>
      <c r="T24" s="329">
        <f t="shared" si="2"/>
        <v>0</v>
      </c>
      <c r="U24" s="201">
        <f t="shared" si="2"/>
        <v>0</v>
      </c>
      <c r="V24" s="171">
        <f>N24+O24+P24+Q24+R24+S24+T24+U24</f>
        <v>344537.81512605044</v>
      </c>
      <c r="W24" s="54" t="s">
        <v>139</v>
      </c>
      <c r="X24" s="54" t="s">
        <v>185</v>
      </c>
      <c r="Y24" s="55" t="s">
        <v>307</v>
      </c>
      <c r="Z24" s="56" t="s">
        <v>337</v>
      </c>
      <c r="AA24" s="57" t="s">
        <v>115</v>
      </c>
      <c r="AB24" s="59" t="s">
        <v>141</v>
      </c>
      <c r="AC24" s="141"/>
    </row>
    <row r="25" spans="1:157" ht="28.5" customHeight="1" thickBot="1" x14ac:dyDescent="0.25">
      <c r="A25" s="200">
        <v>5</v>
      </c>
      <c r="B25" s="202"/>
      <c r="C25" s="200"/>
      <c r="D25" s="203" t="s">
        <v>254</v>
      </c>
      <c r="E25" s="170"/>
      <c r="F25" s="195">
        <f>F23+F24</f>
        <v>3260000</v>
      </c>
      <c r="G25" s="195">
        <f t="shared" ref="G25:M25" si="3">G23+G24</f>
        <v>0</v>
      </c>
      <c r="H25" s="195">
        <f t="shared" si="3"/>
        <v>0</v>
      </c>
      <c r="I25" s="195">
        <f t="shared" si="3"/>
        <v>0</v>
      </c>
      <c r="J25" s="195">
        <f t="shared" si="3"/>
        <v>0</v>
      </c>
      <c r="K25" s="195">
        <f t="shared" si="3"/>
        <v>0</v>
      </c>
      <c r="L25" s="195">
        <f t="shared" si="3"/>
        <v>0</v>
      </c>
      <c r="M25" s="195">
        <f t="shared" si="3"/>
        <v>0</v>
      </c>
      <c r="N25" s="201">
        <f>SUM(N23:N24)</f>
        <v>2739495.7983193276</v>
      </c>
      <c r="O25" s="294">
        <f>SUM(O23:O24)</f>
        <v>0</v>
      </c>
      <c r="P25" s="201">
        <f t="shared" ref="P25:V25" si="4">SUM(P23:P24)</f>
        <v>0</v>
      </c>
      <c r="Q25" s="201">
        <f t="shared" si="4"/>
        <v>0</v>
      </c>
      <c r="R25" s="201">
        <f t="shared" si="4"/>
        <v>0</v>
      </c>
      <c r="S25" s="201">
        <f t="shared" si="4"/>
        <v>0</v>
      </c>
      <c r="T25" s="329">
        <f t="shared" si="4"/>
        <v>0</v>
      </c>
      <c r="U25" s="201">
        <f t="shared" si="4"/>
        <v>0</v>
      </c>
      <c r="V25" s="201">
        <f t="shared" si="4"/>
        <v>2739495.7983193276</v>
      </c>
      <c r="W25" s="54"/>
      <c r="X25" s="54"/>
      <c r="Y25" s="55"/>
      <c r="Z25" s="179"/>
      <c r="AA25" s="57"/>
      <c r="AB25" s="180"/>
      <c r="AC25" s="141"/>
    </row>
    <row r="26" spans="1:157" ht="98.25" customHeight="1" thickBot="1" x14ac:dyDescent="0.25">
      <c r="A26" s="200">
        <v>6</v>
      </c>
      <c r="B26" s="202" t="s">
        <v>68</v>
      </c>
      <c r="C26" s="209">
        <v>4</v>
      </c>
      <c r="D26" s="203" t="s">
        <v>364</v>
      </c>
      <c r="E26" s="170" t="s">
        <v>365</v>
      </c>
      <c r="F26" s="195">
        <v>0</v>
      </c>
      <c r="G26" s="195">
        <v>0</v>
      </c>
      <c r="H26" s="207">
        <v>0</v>
      </c>
      <c r="I26" s="199">
        <v>0</v>
      </c>
      <c r="J26" s="99">
        <v>0</v>
      </c>
      <c r="K26" s="174">
        <v>0</v>
      </c>
      <c r="L26" s="334">
        <v>0</v>
      </c>
      <c r="M26" s="343">
        <v>105000</v>
      </c>
      <c r="N26" s="201">
        <f>F26/1.19</f>
        <v>0</v>
      </c>
      <c r="O26" s="294">
        <v>0</v>
      </c>
      <c r="P26" s="205">
        <f t="shared" ref="P26:U26" si="5">H26/1.19</f>
        <v>0</v>
      </c>
      <c r="Q26" s="205">
        <f t="shared" si="5"/>
        <v>0</v>
      </c>
      <c r="R26" s="201">
        <f t="shared" si="5"/>
        <v>0</v>
      </c>
      <c r="S26" s="201">
        <f t="shared" si="5"/>
        <v>0</v>
      </c>
      <c r="T26" s="329">
        <f t="shared" si="5"/>
        <v>0</v>
      </c>
      <c r="U26" s="201">
        <f t="shared" si="5"/>
        <v>88235.294117647063</v>
      </c>
      <c r="V26" s="171">
        <f>N26+O26+P26+Q26+R26+S26+T26+U26</f>
        <v>88235.294117647063</v>
      </c>
      <c r="W26" s="54" t="s">
        <v>139</v>
      </c>
      <c r="X26" s="54" t="s">
        <v>185</v>
      </c>
      <c r="Y26" s="55" t="s">
        <v>313</v>
      </c>
      <c r="Z26" s="179" t="s">
        <v>330</v>
      </c>
      <c r="AA26" s="57" t="s">
        <v>115</v>
      </c>
      <c r="AB26" s="59" t="s">
        <v>273</v>
      </c>
      <c r="AC26" s="141"/>
    </row>
    <row r="27" spans="1:157" ht="83.25" customHeight="1" thickBot="1" x14ac:dyDescent="0.25">
      <c r="A27" s="309">
        <v>7</v>
      </c>
      <c r="B27" s="212" t="s">
        <v>68</v>
      </c>
      <c r="C27" s="312">
        <v>5</v>
      </c>
      <c r="D27" s="47" t="s">
        <v>303</v>
      </c>
      <c r="E27" s="310" t="s">
        <v>287</v>
      </c>
      <c r="F27" s="174">
        <v>0</v>
      </c>
      <c r="G27" s="311">
        <v>109000</v>
      </c>
      <c r="H27" s="311">
        <v>0</v>
      </c>
      <c r="I27" s="199">
        <v>0</v>
      </c>
      <c r="J27" s="99">
        <v>0</v>
      </c>
      <c r="K27" s="174">
        <v>0</v>
      </c>
      <c r="L27" s="334">
        <v>0</v>
      </c>
      <c r="M27" s="343">
        <v>0</v>
      </c>
      <c r="N27" s="307">
        <f>F27/1.19</f>
        <v>0</v>
      </c>
      <c r="O27" s="307">
        <f t="shared" ref="O27:T27" si="6">G27/1.19</f>
        <v>91596.638655462186</v>
      </c>
      <c r="P27" s="307">
        <f t="shared" si="6"/>
        <v>0</v>
      </c>
      <c r="Q27" s="307">
        <f t="shared" si="6"/>
        <v>0</v>
      </c>
      <c r="R27" s="307">
        <f t="shared" si="6"/>
        <v>0</v>
      </c>
      <c r="S27" s="307">
        <f t="shared" si="6"/>
        <v>0</v>
      </c>
      <c r="T27" s="329">
        <f t="shared" si="6"/>
        <v>0</v>
      </c>
      <c r="U27" s="307">
        <f>M27/1.09</f>
        <v>0</v>
      </c>
      <c r="V27" s="171">
        <f t="shared" ref="V27:V29" si="7">N27+O27+P27+Q27+R27+S27+T27+U27</f>
        <v>91596.638655462186</v>
      </c>
      <c r="W27" s="54" t="s">
        <v>139</v>
      </c>
      <c r="X27" s="54" t="s">
        <v>249</v>
      </c>
      <c r="Y27" s="255" t="s">
        <v>313</v>
      </c>
      <c r="Z27" s="308" t="s">
        <v>307</v>
      </c>
      <c r="AA27" s="57" t="s">
        <v>114</v>
      </c>
      <c r="AB27" s="306" t="s">
        <v>141</v>
      </c>
      <c r="AC27" s="141"/>
    </row>
    <row r="28" spans="1:157" ht="99" customHeight="1" thickBot="1" x14ac:dyDescent="0.25">
      <c r="A28" s="264">
        <v>8</v>
      </c>
      <c r="B28" s="212" t="s">
        <v>68</v>
      </c>
      <c r="C28" s="268">
        <v>6</v>
      </c>
      <c r="D28" s="47" t="s">
        <v>259</v>
      </c>
      <c r="E28" s="265" t="s">
        <v>366</v>
      </c>
      <c r="F28" s="174">
        <v>0</v>
      </c>
      <c r="G28" s="299">
        <v>0</v>
      </c>
      <c r="H28" s="266">
        <v>151000</v>
      </c>
      <c r="I28" s="199">
        <v>117000</v>
      </c>
      <c r="J28" s="99">
        <v>0</v>
      </c>
      <c r="K28" s="174">
        <v>0</v>
      </c>
      <c r="L28" s="334">
        <v>0</v>
      </c>
      <c r="M28" s="343">
        <v>0</v>
      </c>
      <c r="N28" s="267">
        <f>F28/1.19</f>
        <v>0</v>
      </c>
      <c r="O28" s="294">
        <v>0</v>
      </c>
      <c r="P28" s="267">
        <f t="shared" ref="P28:U29" si="8">H28/1.19</f>
        <v>126890.75630252101</v>
      </c>
      <c r="Q28" s="267">
        <f t="shared" si="8"/>
        <v>98319.327731092446</v>
      </c>
      <c r="R28" s="267">
        <f t="shared" si="8"/>
        <v>0</v>
      </c>
      <c r="S28" s="267">
        <f t="shared" si="8"/>
        <v>0</v>
      </c>
      <c r="T28" s="329">
        <f t="shared" si="8"/>
        <v>0</v>
      </c>
      <c r="U28" s="267">
        <f t="shared" si="8"/>
        <v>0</v>
      </c>
      <c r="V28" s="171">
        <f t="shared" si="7"/>
        <v>225210.08403361344</v>
      </c>
      <c r="W28" s="54" t="s">
        <v>139</v>
      </c>
      <c r="X28" s="54" t="s">
        <v>185</v>
      </c>
      <c r="Y28" s="55" t="s">
        <v>313</v>
      </c>
      <c r="Z28" s="179" t="s">
        <v>330</v>
      </c>
      <c r="AA28" s="57" t="s">
        <v>115</v>
      </c>
      <c r="AB28" s="59" t="s">
        <v>273</v>
      </c>
      <c r="AC28" s="141"/>
    </row>
    <row r="29" spans="1:157" ht="98.25" customHeight="1" thickBot="1" x14ac:dyDescent="0.25">
      <c r="A29" s="206">
        <v>9</v>
      </c>
      <c r="B29" s="212" t="s">
        <v>68</v>
      </c>
      <c r="C29" s="206">
        <v>7</v>
      </c>
      <c r="D29" s="47" t="s">
        <v>234</v>
      </c>
      <c r="E29" s="208" t="s">
        <v>149</v>
      </c>
      <c r="F29" s="174">
        <v>223000</v>
      </c>
      <c r="G29" s="299">
        <v>0</v>
      </c>
      <c r="H29" s="207">
        <v>0</v>
      </c>
      <c r="I29" s="199">
        <v>95000</v>
      </c>
      <c r="J29" s="99">
        <v>0</v>
      </c>
      <c r="K29" s="174">
        <v>2000</v>
      </c>
      <c r="L29" s="334">
        <v>19000</v>
      </c>
      <c r="M29" s="343">
        <v>0</v>
      </c>
      <c r="N29" s="219">
        <f>F29/1.19</f>
        <v>187394.95798319328</v>
      </c>
      <c r="O29" s="294">
        <v>0</v>
      </c>
      <c r="P29" s="205">
        <f t="shared" si="8"/>
        <v>0</v>
      </c>
      <c r="Q29" s="205">
        <f t="shared" si="8"/>
        <v>79831.932773109249</v>
      </c>
      <c r="R29" s="205">
        <f t="shared" si="8"/>
        <v>0</v>
      </c>
      <c r="S29" s="205">
        <f t="shared" si="8"/>
        <v>1680.6722689075632</v>
      </c>
      <c r="T29" s="329">
        <f t="shared" si="8"/>
        <v>15966.386554621849</v>
      </c>
      <c r="U29" s="205">
        <f t="shared" si="8"/>
        <v>0</v>
      </c>
      <c r="V29" s="171">
        <f t="shared" si="7"/>
        <v>284873.94957983191</v>
      </c>
      <c r="W29" s="54" t="s">
        <v>139</v>
      </c>
      <c r="X29" s="54" t="s">
        <v>249</v>
      </c>
      <c r="Y29" s="210" t="s">
        <v>313</v>
      </c>
      <c r="Z29" s="210" t="s">
        <v>307</v>
      </c>
      <c r="AA29" s="62" t="s">
        <v>114</v>
      </c>
      <c r="AB29" s="59" t="s">
        <v>141</v>
      </c>
      <c r="AC29" s="141"/>
    </row>
    <row r="30" spans="1:157" ht="32.25" customHeight="1" thickBot="1" x14ac:dyDescent="0.25">
      <c r="A30" s="206">
        <v>10</v>
      </c>
      <c r="B30" s="212"/>
      <c r="C30" s="206"/>
      <c r="D30" s="47" t="s">
        <v>253</v>
      </c>
      <c r="E30" s="208"/>
      <c r="F30" s="195">
        <f>F26+F27+F28+F29</f>
        <v>223000</v>
      </c>
      <c r="G30" s="334">
        <f t="shared" ref="G30:V30" si="9">G26+G27+G28+G29</f>
        <v>109000</v>
      </c>
      <c r="H30" s="174">
        <f t="shared" si="9"/>
        <v>151000</v>
      </c>
      <c r="I30" s="334">
        <f t="shared" si="9"/>
        <v>212000</v>
      </c>
      <c r="J30" s="174">
        <f t="shared" si="9"/>
        <v>0</v>
      </c>
      <c r="K30" s="334">
        <f t="shared" si="9"/>
        <v>2000</v>
      </c>
      <c r="L30" s="174">
        <f t="shared" si="9"/>
        <v>19000</v>
      </c>
      <c r="M30" s="334">
        <f t="shared" si="9"/>
        <v>105000</v>
      </c>
      <c r="N30" s="256">
        <f t="shared" si="9"/>
        <v>187394.95798319328</v>
      </c>
      <c r="O30" s="329">
        <f t="shared" si="9"/>
        <v>91596.638655462186</v>
      </c>
      <c r="P30" s="256">
        <f t="shared" si="9"/>
        <v>126890.75630252101</v>
      </c>
      <c r="Q30" s="329">
        <f t="shared" si="9"/>
        <v>178151.26050420169</v>
      </c>
      <c r="R30" s="256">
        <f t="shared" si="9"/>
        <v>0</v>
      </c>
      <c r="S30" s="329">
        <f t="shared" si="9"/>
        <v>1680.6722689075632</v>
      </c>
      <c r="T30" s="256">
        <f t="shared" si="9"/>
        <v>15966.386554621849</v>
      </c>
      <c r="U30" s="329">
        <f t="shared" si="9"/>
        <v>88235.294117647063</v>
      </c>
      <c r="V30" s="183">
        <f t="shared" si="9"/>
        <v>689915.96638655453</v>
      </c>
      <c r="W30" s="54"/>
      <c r="X30" s="54"/>
      <c r="Y30" s="55"/>
      <c r="Z30" s="179"/>
      <c r="AA30" s="213"/>
      <c r="AB30" s="59"/>
      <c r="AC30" s="141"/>
    </row>
    <row r="31" spans="1:157" ht="96.75" customHeight="1" thickBot="1" x14ac:dyDescent="0.25">
      <c r="A31" s="206">
        <v>11</v>
      </c>
      <c r="B31" s="212" t="s">
        <v>169</v>
      </c>
      <c r="C31" s="206">
        <v>8</v>
      </c>
      <c r="D31" s="47" t="s">
        <v>335</v>
      </c>
      <c r="E31" s="208" t="s">
        <v>341</v>
      </c>
      <c r="F31" s="216">
        <v>923000</v>
      </c>
      <c r="G31" s="299">
        <v>0</v>
      </c>
      <c r="H31" s="282">
        <v>0</v>
      </c>
      <c r="I31" s="217">
        <v>0</v>
      </c>
      <c r="J31" s="99">
        <v>0</v>
      </c>
      <c r="K31" s="216">
        <v>0</v>
      </c>
      <c r="L31" s="334">
        <v>0</v>
      </c>
      <c r="M31" s="343">
        <v>0</v>
      </c>
      <c r="N31" s="205">
        <f>F31/1.19</f>
        <v>775630.25210084033</v>
      </c>
      <c r="O31" s="329">
        <f t="shared" ref="O31:U35" si="10">G31/1.19</f>
        <v>0</v>
      </c>
      <c r="P31" s="329">
        <f t="shared" si="10"/>
        <v>0</v>
      </c>
      <c r="Q31" s="329">
        <f t="shared" si="10"/>
        <v>0</v>
      </c>
      <c r="R31" s="329">
        <f t="shared" si="10"/>
        <v>0</v>
      </c>
      <c r="S31" s="329">
        <f t="shared" si="10"/>
        <v>0</v>
      </c>
      <c r="T31" s="329">
        <f t="shared" si="10"/>
        <v>0</v>
      </c>
      <c r="U31" s="329">
        <f t="shared" si="10"/>
        <v>0</v>
      </c>
      <c r="V31" s="205">
        <f>N31+O31+P31+Q31+R31+S31+T31+U31</f>
        <v>775630.25210084033</v>
      </c>
      <c r="W31" s="54" t="s">
        <v>139</v>
      </c>
      <c r="X31" s="54" t="s">
        <v>185</v>
      </c>
      <c r="Y31" s="55" t="s">
        <v>313</v>
      </c>
      <c r="Z31" s="179" t="s">
        <v>308</v>
      </c>
      <c r="AA31" s="213" t="s">
        <v>115</v>
      </c>
      <c r="AB31" s="180" t="s">
        <v>141</v>
      </c>
      <c r="AC31" s="141"/>
    </row>
    <row r="32" spans="1:157" ht="97.5" customHeight="1" thickBot="1" x14ac:dyDescent="0.25">
      <c r="A32" s="353">
        <v>12</v>
      </c>
      <c r="B32" s="212" t="s">
        <v>169</v>
      </c>
      <c r="C32" s="353">
        <v>8.1</v>
      </c>
      <c r="D32" s="47" t="s">
        <v>357</v>
      </c>
      <c r="E32" s="354" t="s">
        <v>342</v>
      </c>
      <c r="F32" s="216">
        <v>70000</v>
      </c>
      <c r="G32" s="355">
        <v>0</v>
      </c>
      <c r="H32" s="195">
        <v>0</v>
      </c>
      <c r="I32" s="365">
        <v>0</v>
      </c>
      <c r="J32" s="235">
        <v>0</v>
      </c>
      <c r="K32" s="366">
        <v>0</v>
      </c>
      <c r="L32" s="195">
        <v>0</v>
      </c>
      <c r="M32" s="355">
        <v>0</v>
      </c>
      <c r="N32" s="349">
        <f>F32/1.19</f>
        <v>58823.529411764706</v>
      </c>
      <c r="O32" s="349">
        <f t="shared" si="10"/>
        <v>0</v>
      </c>
      <c r="P32" s="349">
        <f t="shared" si="10"/>
        <v>0</v>
      </c>
      <c r="Q32" s="349">
        <f t="shared" si="10"/>
        <v>0</v>
      </c>
      <c r="R32" s="349">
        <f t="shared" si="10"/>
        <v>0</v>
      </c>
      <c r="S32" s="349">
        <f t="shared" si="10"/>
        <v>0</v>
      </c>
      <c r="T32" s="349">
        <f t="shared" si="10"/>
        <v>0</v>
      </c>
      <c r="U32" s="349">
        <f t="shared" si="10"/>
        <v>0</v>
      </c>
      <c r="V32" s="349">
        <f t="shared" ref="V32:V34" si="11">N32+O32+P32+Q32+R32+S32+T32+U32</f>
        <v>58823.529411764706</v>
      </c>
      <c r="W32" s="54" t="s">
        <v>139</v>
      </c>
      <c r="X32" s="54" t="s">
        <v>185</v>
      </c>
      <c r="Y32" s="55" t="s">
        <v>313</v>
      </c>
      <c r="Z32" s="179" t="s">
        <v>308</v>
      </c>
      <c r="AA32" s="213" t="s">
        <v>115</v>
      </c>
      <c r="AB32" s="180" t="s">
        <v>141</v>
      </c>
      <c r="AC32" s="141"/>
    </row>
    <row r="33" spans="1:80" ht="99.75" customHeight="1" thickBot="1" x14ac:dyDescent="0.25">
      <c r="A33" s="353">
        <v>13</v>
      </c>
      <c r="B33" s="212" t="s">
        <v>169</v>
      </c>
      <c r="C33" s="353">
        <v>8.1999999999999993</v>
      </c>
      <c r="D33" s="47" t="s">
        <v>336</v>
      </c>
      <c r="E33" s="370" t="s">
        <v>367</v>
      </c>
      <c r="F33" s="216">
        <v>30000</v>
      </c>
      <c r="G33" s="355">
        <v>0</v>
      </c>
      <c r="H33" s="364">
        <v>0</v>
      </c>
      <c r="I33" s="99">
        <v>0</v>
      </c>
      <c r="J33" s="235">
        <v>0</v>
      </c>
      <c r="K33" s="355">
        <v>0</v>
      </c>
      <c r="L33" s="195">
        <v>0</v>
      </c>
      <c r="M33" s="355">
        <v>0</v>
      </c>
      <c r="N33" s="349">
        <f>F33/1.19</f>
        <v>25210.084033613446</v>
      </c>
      <c r="O33" s="349">
        <f t="shared" si="10"/>
        <v>0</v>
      </c>
      <c r="P33" s="349">
        <f t="shared" si="10"/>
        <v>0</v>
      </c>
      <c r="Q33" s="349">
        <f t="shared" si="10"/>
        <v>0</v>
      </c>
      <c r="R33" s="349">
        <f t="shared" si="10"/>
        <v>0</v>
      </c>
      <c r="S33" s="349">
        <f t="shared" si="10"/>
        <v>0</v>
      </c>
      <c r="T33" s="349">
        <f t="shared" si="10"/>
        <v>0</v>
      </c>
      <c r="U33" s="349">
        <f t="shared" si="10"/>
        <v>0</v>
      </c>
      <c r="V33" s="349">
        <f t="shared" si="11"/>
        <v>25210.084033613446</v>
      </c>
      <c r="W33" s="54" t="s">
        <v>139</v>
      </c>
      <c r="X33" s="54" t="s">
        <v>185</v>
      </c>
      <c r="Y33" s="55" t="s">
        <v>313</v>
      </c>
      <c r="Z33" s="179" t="s">
        <v>308</v>
      </c>
      <c r="AA33" s="213" t="s">
        <v>115</v>
      </c>
      <c r="AB33" s="180" t="s">
        <v>141</v>
      </c>
      <c r="AC33" s="141"/>
    </row>
    <row r="34" spans="1:80" ht="94.5" customHeight="1" thickBot="1" x14ac:dyDescent="0.25">
      <c r="A34" s="358">
        <v>14</v>
      </c>
      <c r="B34" s="212" t="s">
        <v>169</v>
      </c>
      <c r="C34" s="358">
        <v>8.3000000000000007</v>
      </c>
      <c r="D34" s="47" t="s">
        <v>339</v>
      </c>
      <c r="E34" s="360" t="s">
        <v>343</v>
      </c>
      <c r="F34" s="216">
        <v>10000</v>
      </c>
      <c r="G34" s="359">
        <v>0</v>
      </c>
      <c r="H34" s="364">
        <v>0</v>
      </c>
      <c r="I34" s="99">
        <v>0</v>
      </c>
      <c r="J34" s="235">
        <v>0</v>
      </c>
      <c r="K34" s="359">
        <v>0</v>
      </c>
      <c r="L34" s="195">
        <v>0</v>
      </c>
      <c r="M34" s="195">
        <v>0</v>
      </c>
      <c r="N34" s="356">
        <f>F34/1.19</f>
        <v>8403.361344537816</v>
      </c>
      <c r="O34" s="356">
        <f>G34/1.19</f>
        <v>0</v>
      </c>
      <c r="P34" s="356">
        <f t="shared" si="10"/>
        <v>0</v>
      </c>
      <c r="Q34" s="356">
        <f t="shared" si="10"/>
        <v>0</v>
      </c>
      <c r="R34" s="356">
        <f t="shared" si="10"/>
        <v>0</v>
      </c>
      <c r="S34" s="356">
        <f t="shared" si="10"/>
        <v>0</v>
      </c>
      <c r="T34" s="356">
        <f t="shared" si="10"/>
        <v>0</v>
      </c>
      <c r="U34" s="356">
        <f t="shared" si="10"/>
        <v>0</v>
      </c>
      <c r="V34" s="356">
        <f t="shared" si="11"/>
        <v>8403.361344537816</v>
      </c>
      <c r="W34" s="54" t="s">
        <v>139</v>
      </c>
      <c r="X34" s="54"/>
      <c r="Y34" s="55"/>
      <c r="Z34" s="179"/>
      <c r="AA34" s="213"/>
      <c r="AB34" s="180"/>
      <c r="AC34" s="141"/>
    </row>
    <row r="35" spans="1:80" ht="99.75" customHeight="1" thickBot="1" x14ac:dyDescent="0.25">
      <c r="A35" s="358">
        <v>15</v>
      </c>
      <c r="B35" s="212" t="s">
        <v>169</v>
      </c>
      <c r="C35" s="226">
        <v>9</v>
      </c>
      <c r="D35" s="47" t="s">
        <v>358</v>
      </c>
      <c r="E35" s="228" t="s">
        <v>340</v>
      </c>
      <c r="F35" s="216">
        <v>100000</v>
      </c>
      <c r="G35" s="299">
        <v>0</v>
      </c>
      <c r="H35" s="195">
        <v>0</v>
      </c>
      <c r="I35" s="99">
        <v>0</v>
      </c>
      <c r="J35" s="235">
        <v>0</v>
      </c>
      <c r="K35" s="231">
        <v>0</v>
      </c>
      <c r="L35" s="195">
        <v>0</v>
      </c>
      <c r="M35" s="195">
        <v>0</v>
      </c>
      <c r="N35" s="223">
        <f>F35/1.19</f>
        <v>84033.613445378156</v>
      </c>
      <c r="O35" s="329">
        <f t="shared" si="10"/>
        <v>0</v>
      </c>
      <c r="P35" s="329">
        <f t="shared" si="10"/>
        <v>0</v>
      </c>
      <c r="Q35" s="329">
        <f t="shared" si="10"/>
        <v>0</v>
      </c>
      <c r="R35" s="329">
        <f t="shared" si="10"/>
        <v>0</v>
      </c>
      <c r="S35" s="329">
        <f t="shared" si="10"/>
        <v>0</v>
      </c>
      <c r="T35" s="329">
        <f t="shared" si="10"/>
        <v>0</v>
      </c>
      <c r="U35" s="329">
        <f t="shared" si="10"/>
        <v>0</v>
      </c>
      <c r="V35" s="329">
        <f t="shared" ref="V35" si="12">N35+O35+P35+Q35+R35+S35+T35+U35</f>
        <v>84033.613445378156</v>
      </c>
      <c r="W35" s="54" t="s">
        <v>139</v>
      </c>
      <c r="X35" s="54" t="s">
        <v>185</v>
      </c>
      <c r="Y35" s="55" t="s">
        <v>313</v>
      </c>
      <c r="Z35" s="179" t="s">
        <v>308</v>
      </c>
      <c r="AA35" s="213" t="s">
        <v>115</v>
      </c>
      <c r="AB35" s="180" t="s">
        <v>141</v>
      </c>
      <c r="AC35" s="141"/>
    </row>
    <row r="36" spans="1:80" ht="28.5" customHeight="1" thickBot="1" x14ac:dyDescent="0.25">
      <c r="A36" s="358">
        <v>16</v>
      </c>
      <c r="B36" s="212"/>
      <c r="C36" s="230"/>
      <c r="D36" s="170" t="s">
        <v>252</v>
      </c>
      <c r="E36" s="69"/>
      <c r="F36" s="231">
        <f>F31+F32+F33+F34+F35</f>
        <v>1133000</v>
      </c>
      <c r="G36" s="359">
        <f t="shared" ref="G36:N36" si="13">G31+G32+G33+G34+G35</f>
        <v>0</v>
      </c>
      <c r="H36" s="359">
        <f t="shared" si="13"/>
        <v>0</v>
      </c>
      <c r="I36" s="359">
        <f t="shared" si="13"/>
        <v>0</v>
      </c>
      <c r="J36" s="359">
        <f t="shared" si="13"/>
        <v>0</v>
      </c>
      <c r="K36" s="359">
        <f t="shared" si="13"/>
        <v>0</v>
      </c>
      <c r="L36" s="359">
        <f t="shared" si="13"/>
        <v>0</v>
      </c>
      <c r="M36" s="359">
        <f t="shared" si="13"/>
        <v>0</v>
      </c>
      <c r="N36" s="356">
        <f t="shared" si="13"/>
        <v>952100.84033613442</v>
      </c>
      <c r="O36" s="356">
        <f t="shared" ref="O36" si="14">O31+O32+O33+O34+O35</f>
        <v>0</v>
      </c>
      <c r="P36" s="356">
        <f t="shared" ref="P36" si="15">P31+P32+P33+P34+P35</f>
        <v>0</v>
      </c>
      <c r="Q36" s="356">
        <f t="shared" ref="Q36" si="16">Q31+Q32+Q33+Q34+Q35</f>
        <v>0</v>
      </c>
      <c r="R36" s="356">
        <f t="shared" ref="R36" si="17">R31+R32+R33+R34+R35</f>
        <v>0</v>
      </c>
      <c r="S36" s="356">
        <f t="shared" ref="S36" si="18">S31+S32+S33+S34+S35</f>
        <v>0</v>
      </c>
      <c r="T36" s="356">
        <f t="shared" ref="T36" si="19">T31+T32+T33+T34+T35</f>
        <v>0</v>
      </c>
      <c r="U36" s="356">
        <f t="shared" ref="U36" si="20">U31+U32+U33+U34+U35</f>
        <v>0</v>
      </c>
      <c r="V36" s="356">
        <f t="shared" ref="V36" si="21">V31+V32+V33+V34+V35</f>
        <v>952100.84033613442</v>
      </c>
      <c r="W36" s="54"/>
      <c r="X36" s="54"/>
      <c r="Y36" s="55"/>
      <c r="Z36" s="179"/>
      <c r="AA36" s="213"/>
      <c r="AB36" s="180"/>
      <c r="AC36" s="141"/>
    </row>
    <row r="37" spans="1:80" ht="95.25" customHeight="1" thickBot="1" x14ac:dyDescent="0.25">
      <c r="A37" s="358">
        <v>17</v>
      </c>
      <c r="B37" s="212" t="s">
        <v>27</v>
      </c>
      <c r="C37" s="340">
        <v>10</v>
      </c>
      <c r="D37" s="170" t="s">
        <v>354</v>
      </c>
      <c r="E37" s="69" t="s">
        <v>31</v>
      </c>
      <c r="F37" s="195">
        <v>177000</v>
      </c>
      <c r="G37" s="195">
        <v>4000</v>
      </c>
      <c r="H37" s="195">
        <v>0</v>
      </c>
      <c r="I37" s="195">
        <v>14000</v>
      </c>
      <c r="J37" s="195">
        <v>3000</v>
      </c>
      <c r="K37" s="195">
        <v>1000</v>
      </c>
      <c r="L37" s="195">
        <v>1000</v>
      </c>
      <c r="M37" s="195">
        <v>0</v>
      </c>
      <c r="N37" s="182">
        <f>F37/1.19</f>
        <v>148739.49579831935</v>
      </c>
      <c r="O37" s="182">
        <f t="shared" ref="O37:U38" si="22">G37/1.19</f>
        <v>3361.3445378151264</v>
      </c>
      <c r="P37" s="182">
        <f t="shared" si="22"/>
        <v>0</v>
      </c>
      <c r="Q37" s="182">
        <f t="shared" si="22"/>
        <v>11764.705882352942</v>
      </c>
      <c r="R37" s="182">
        <f t="shared" si="22"/>
        <v>2521.0084033613448</v>
      </c>
      <c r="S37" s="182">
        <f t="shared" si="22"/>
        <v>840.3361344537816</v>
      </c>
      <c r="T37" s="182">
        <f t="shared" si="22"/>
        <v>840.3361344537816</v>
      </c>
      <c r="U37" s="182">
        <f t="shared" si="22"/>
        <v>0</v>
      </c>
      <c r="V37" s="182">
        <f>N37+O37+P37+Q37+R37+S37+T37+U37</f>
        <v>168067.22689075631</v>
      </c>
      <c r="W37" s="54" t="s">
        <v>139</v>
      </c>
      <c r="X37" s="54" t="s">
        <v>185</v>
      </c>
      <c r="Y37" s="255" t="s">
        <v>313</v>
      </c>
      <c r="Z37" s="352" t="s">
        <v>307</v>
      </c>
      <c r="AA37" s="213" t="s">
        <v>115</v>
      </c>
      <c r="AB37" s="180" t="s">
        <v>241</v>
      </c>
      <c r="AC37" s="141"/>
    </row>
    <row r="38" spans="1:80" ht="86.25" customHeight="1" thickBot="1" x14ac:dyDescent="0.25">
      <c r="A38" s="358">
        <v>18</v>
      </c>
      <c r="B38" s="212" t="s">
        <v>27</v>
      </c>
      <c r="C38" s="277">
        <v>10.1</v>
      </c>
      <c r="D38" s="170" t="s">
        <v>359</v>
      </c>
      <c r="E38" s="69" t="s">
        <v>272</v>
      </c>
      <c r="F38" s="195">
        <v>216000</v>
      </c>
      <c r="G38" s="195">
        <v>0</v>
      </c>
      <c r="H38" s="195">
        <v>0</v>
      </c>
      <c r="I38" s="195">
        <v>0</v>
      </c>
      <c r="J38" s="195">
        <v>0</v>
      </c>
      <c r="K38" s="195">
        <v>0</v>
      </c>
      <c r="L38" s="195">
        <v>0</v>
      </c>
      <c r="M38" s="281">
        <v>0</v>
      </c>
      <c r="N38" s="182">
        <f>F38/1.19</f>
        <v>181512.6050420168</v>
      </c>
      <c r="O38" s="182">
        <f t="shared" si="22"/>
        <v>0</v>
      </c>
      <c r="P38" s="182">
        <f t="shared" si="22"/>
        <v>0</v>
      </c>
      <c r="Q38" s="182">
        <f t="shared" si="22"/>
        <v>0</v>
      </c>
      <c r="R38" s="182">
        <f t="shared" si="22"/>
        <v>0</v>
      </c>
      <c r="S38" s="182">
        <f t="shared" si="22"/>
        <v>0</v>
      </c>
      <c r="T38" s="182">
        <f t="shared" si="22"/>
        <v>0</v>
      </c>
      <c r="U38" s="182">
        <f t="shared" si="22"/>
        <v>0</v>
      </c>
      <c r="V38" s="182">
        <f>N38+O38+P38+Q38+R38+S38+T38+U38</f>
        <v>181512.6050420168</v>
      </c>
      <c r="W38" s="54" t="s">
        <v>139</v>
      </c>
      <c r="X38" s="54" t="s">
        <v>249</v>
      </c>
      <c r="Y38" s="276" t="s">
        <v>313</v>
      </c>
      <c r="Z38" s="276" t="s">
        <v>307</v>
      </c>
      <c r="AA38" s="213" t="s">
        <v>114</v>
      </c>
      <c r="AB38" s="180" t="s">
        <v>141</v>
      </c>
      <c r="AC38" s="141"/>
    </row>
    <row r="39" spans="1:80" ht="28.5" customHeight="1" thickBot="1" x14ac:dyDescent="0.25">
      <c r="A39" s="358">
        <v>19</v>
      </c>
      <c r="B39" s="212"/>
      <c r="C39" s="277"/>
      <c r="D39" s="170" t="s">
        <v>177</v>
      </c>
      <c r="E39" s="69"/>
      <c r="F39" s="195">
        <f>F37+F38</f>
        <v>393000</v>
      </c>
      <c r="G39" s="195">
        <f t="shared" ref="G39:M39" si="23">G37+G38</f>
        <v>4000</v>
      </c>
      <c r="H39" s="195">
        <f t="shared" si="23"/>
        <v>0</v>
      </c>
      <c r="I39" s="195">
        <f t="shared" si="23"/>
        <v>14000</v>
      </c>
      <c r="J39" s="195">
        <f t="shared" si="23"/>
        <v>3000</v>
      </c>
      <c r="K39" s="195">
        <f t="shared" si="23"/>
        <v>1000</v>
      </c>
      <c r="L39" s="195">
        <f t="shared" si="23"/>
        <v>1000</v>
      </c>
      <c r="M39" s="195">
        <f t="shared" si="23"/>
        <v>0</v>
      </c>
      <c r="N39" s="182">
        <f t="shared" ref="N39" si="24">N37+N38</f>
        <v>330252.10084033618</v>
      </c>
      <c r="O39" s="182">
        <f t="shared" ref="O39" si="25">O37+O38</f>
        <v>3361.3445378151264</v>
      </c>
      <c r="P39" s="182">
        <f t="shared" ref="P39" si="26">P37+P38</f>
        <v>0</v>
      </c>
      <c r="Q39" s="182">
        <f t="shared" ref="Q39" si="27">Q37+Q38</f>
        <v>11764.705882352942</v>
      </c>
      <c r="R39" s="182">
        <f t="shared" ref="R39" si="28">R37+R38</f>
        <v>2521.0084033613448</v>
      </c>
      <c r="S39" s="182">
        <f t="shared" ref="S39" si="29">S37+S38</f>
        <v>840.3361344537816</v>
      </c>
      <c r="T39" s="182">
        <f t="shared" ref="T39" si="30">T37+T38</f>
        <v>840.3361344537816</v>
      </c>
      <c r="U39" s="182">
        <f t="shared" ref="U39" si="31">U37+U38</f>
        <v>0</v>
      </c>
      <c r="V39" s="182">
        <f t="shared" ref="V39" si="32">V37+V38</f>
        <v>349579.83193277312</v>
      </c>
      <c r="W39" s="54"/>
      <c r="X39" s="54"/>
      <c r="Y39" s="55"/>
      <c r="Z39" s="179"/>
      <c r="AA39" s="213"/>
      <c r="AB39" s="180"/>
      <c r="AC39" s="141"/>
    </row>
    <row r="40" spans="1:80" ht="98.25" customHeight="1" thickBot="1" x14ac:dyDescent="0.25">
      <c r="A40" s="358">
        <v>20</v>
      </c>
      <c r="B40" s="212" t="s">
        <v>34</v>
      </c>
      <c r="C40" s="287">
        <v>11</v>
      </c>
      <c r="D40" s="170" t="s">
        <v>355</v>
      </c>
      <c r="E40" s="69" t="s">
        <v>282</v>
      </c>
      <c r="F40" s="195">
        <v>0</v>
      </c>
      <c r="G40" s="195">
        <v>65995</v>
      </c>
      <c r="H40" s="195">
        <v>0</v>
      </c>
      <c r="I40" s="195">
        <v>490412</v>
      </c>
      <c r="J40" s="195">
        <v>0</v>
      </c>
      <c r="K40" s="195">
        <v>0</v>
      </c>
      <c r="L40" s="195">
        <v>0</v>
      </c>
      <c r="M40" s="195">
        <v>0</v>
      </c>
      <c r="N40" s="182">
        <f t="shared" ref="N40:U40" si="33">F40/1.19</f>
        <v>0</v>
      </c>
      <c r="O40" s="182">
        <f t="shared" si="33"/>
        <v>55457.983193277316</v>
      </c>
      <c r="P40" s="182">
        <f t="shared" si="33"/>
        <v>0</v>
      </c>
      <c r="Q40" s="182">
        <f t="shared" si="33"/>
        <v>412110.92436974793</v>
      </c>
      <c r="R40" s="182">
        <f t="shared" si="33"/>
        <v>0</v>
      </c>
      <c r="S40" s="182">
        <f t="shared" si="33"/>
        <v>0</v>
      </c>
      <c r="T40" s="182">
        <f t="shared" si="33"/>
        <v>0</v>
      </c>
      <c r="U40" s="182">
        <f t="shared" si="33"/>
        <v>0</v>
      </c>
      <c r="V40" s="182">
        <f>N40+O40+P40+Q40+R40+S40+U40</f>
        <v>467568.90756302525</v>
      </c>
      <c r="W40" s="54" t="s">
        <v>286</v>
      </c>
      <c r="X40" s="54" t="s">
        <v>185</v>
      </c>
      <c r="Y40" s="55" t="s">
        <v>318</v>
      </c>
      <c r="Z40" s="179" t="s">
        <v>307</v>
      </c>
      <c r="AA40" s="213" t="s">
        <v>115</v>
      </c>
      <c r="AB40" s="180" t="s">
        <v>141</v>
      </c>
      <c r="AC40" s="141"/>
    </row>
    <row r="41" spans="1:80" ht="28.5" customHeight="1" thickBot="1" x14ac:dyDescent="0.25">
      <c r="A41" s="358">
        <v>21</v>
      </c>
      <c r="B41" s="212"/>
      <c r="C41" s="287"/>
      <c r="D41" s="170" t="s">
        <v>179</v>
      </c>
      <c r="E41" s="69"/>
      <c r="F41" s="195">
        <f>F40</f>
        <v>0</v>
      </c>
      <c r="G41" s="195">
        <f>G40</f>
        <v>65995</v>
      </c>
      <c r="H41" s="195">
        <f t="shared" ref="H41:V41" si="34">H40</f>
        <v>0</v>
      </c>
      <c r="I41" s="195">
        <f t="shared" si="34"/>
        <v>490412</v>
      </c>
      <c r="J41" s="195">
        <f t="shared" si="34"/>
        <v>0</v>
      </c>
      <c r="K41" s="195">
        <f t="shared" si="34"/>
        <v>0</v>
      </c>
      <c r="L41" s="195"/>
      <c r="M41" s="195">
        <f t="shared" si="34"/>
        <v>0</v>
      </c>
      <c r="N41" s="182">
        <f t="shared" si="34"/>
        <v>0</v>
      </c>
      <c r="O41" s="182">
        <f t="shared" si="34"/>
        <v>55457.983193277316</v>
      </c>
      <c r="P41" s="182">
        <f t="shared" si="34"/>
        <v>0</v>
      </c>
      <c r="Q41" s="182">
        <f t="shared" si="34"/>
        <v>412110.92436974793</v>
      </c>
      <c r="R41" s="182">
        <f t="shared" si="34"/>
        <v>0</v>
      </c>
      <c r="S41" s="182">
        <f t="shared" si="34"/>
        <v>0</v>
      </c>
      <c r="T41" s="182">
        <f t="shared" si="34"/>
        <v>0</v>
      </c>
      <c r="U41" s="182">
        <f t="shared" si="34"/>
        <v>0</v>
      </c>
      <c r="V41" s="182">
        <f t="shared" si="34"/>
        <v>467568.90756302525</v>
      </c>
      <c r="W41" s="54"/>
      <c r="X41" s="54"/>
      <c r="Y41" s="55"/>
      <c r="Z41" s="179"/>
      <c r="AA41" s="213"/>
      <c r="AB41" s="180"/>
      <c r="AC41" s="141"/>
    </row>
    <row r="42" spans="1:80" s="28" customFormat="1" ht="30.75" customHeight="1" thickBot="1" x14ac:dyDescent="0.25">
      <c r="A42" s="358">
        <v>22</v>
      </c>
      <c r="B42" s="176"/>
      <c r="C42" s="181"/>
      <c r="D42" s="173" t="s">
        <v>74</v>
      </c>
      <c r="E42" s="69"/>
      <c r="F42" s="218">
        <f t="shared" ref="F42:V42" si="35">F22+F25+F30+F36+F39+F41</f>
        <v>5009000</v>
      </c>
      <c r="G42" s="218">
        <f t="shared" si="35"/>
        <v>178995</v>
      </c>
      <c r="H42" s="218">
        <f t="shared" si="35"/>
        <v>151000</v>
      </c>
      <c r="I42" s="218">
        <f t="shared" si="35"/>
        <v>1476412</v>
      </c>
      <c r="J42" s="218">
        <f t="shared" si="35"/>
        <v>76000</v>
      </c>
      <c r="K42" s="218">
        <f t="shared" si="35"/>
        <v>17000</v>
      </c>
      <c r="L42" s="218">
        <f t="shared" si="35"/>
        <v>20000</v>
      </c>
      <c r="M42" s="218">
        <f t="shared" si="35"/>
        <v>105000</v>
      </c>
      <c r="N42" s="182">
        <f t="shared" si="35"/>
        <v>4209243.697478991</v>
      </c>
      <c r="O42" s="182">
        <f t="shared" si="35"/>
        <v>150415.96638655462</v>
      </c>
      <c r="P42" s="182">
        <f t="shared" si="35"/>
        <v>126890.75630252101</v>
      </c>
      <c r="Q42" s="182">
        <f t="shared" si="35"/>
        <v>1299274.5971783209</v>
      </c>
      <c r="R42" s="182">
        <f t="shared" si="35"/>
        <v>69493.485467581515</v>
      </c>
      <c r="S42" s="182">
        <f t="shared" si="35"/>
        <v>15365.045100609052</v>
      </c>
      <c r="T42" s="182">
        <f t="shared" si="35"/>
        <v>16806.722689075632</v>
      </c>
      <c r="U42" s="182">
        <f t="shared" si="35"/>
        <v>88235.294117647063</v>
      </c>
      <c r="V42" s="182">
        <f t="shared" si="35"/>
        <v>5975725.5647213012</v>
      </c>
      <c r="W42" s="54"/>
      <c r="X42" s="70"/>
      <c r="Y42" s="184"/>
      <c r="Z42" s="185"/>
      <c r="AA42" s="186"/>
      <c r="AB42" s="187"/>
      <c r="AC42" s="138"/>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row>
    <row r="43" spans="1:80" ht="15.75" x14ac:dyDescent="0.2">
      <c r="A43" s="126"/>
      <c r="B43" s="126"/>
      <c r="C43" s="126"/>
      <c r="D43" s="122"/>
      <c r="E43" s="120"/>
      <c r="F43" s="214"/>
      <c r="G43" s="214"/>
      <c r="H43" s="119"/>
      <c r="I43" s="119"/>
      <c r="J43" s="211"/>
      <c r="K43" s="211"/>
      <c r="L43" s="337"/>
      <c r="M43" s="119"/>
      <c r="N43" s="128"/>
      <c r="O43" s="301"/>
      <c r="P43" s="126"/>
      <c r="Q43" s="126"/>
      <c r="R43" s="126"/>
      <c r="S43" s="126"/>
      <c r="T43" s="326"/>
      <c r="U43" s="126"/>
      <c r="V43" s="128"/>
      <c r="W43" s="128"/>
      <c r="X43" s="128"/>
      <c r="Y43" s="128"/>
      <c r="Z43" s="128"/>
      <c r="AA43" s="128"/>
      <c r="AB43" s="128"/>
      <c r="AC43" s="141"/>
    </row>
    <row r="44" spans="1:80" ht="15.75" x14ac:dyDescent="0.25">
      <c r="A44" s="126"/>
      <c r="B44" s="126"/>
      <c r="C44" s="126"/>
      <c r="D44" s="122" t="s">
        <v>207</v>
      </c>
      <c r="E44" s="120"/>
      <c r="F44" s="214"/>
      <c r="G44" s="214"/>
      <c r="H44" s="119"/>
      <c r="I44" s="119"/>
      <c r="J44" s="211"/>
      <c r="K44" s="211"/>
      <c r="L44" s="337"/>
      <c r="M44" s="119"/>
      <c r="N44" s="128"/>
      <c r="O44" s="301"/>
      <c r="P44" s="393" t="s">
        <v>216</v>
      </c>
      <c r="Q44" s="393"/>
      <c r="R44" s="124"/>
      <c r="S44" s="394" t="s">
        <v>218</v>
      </c>
      <c r="T44" s="394"/>
      <c r="U44" s="394"/>
      <c r="V44" s="394"/>
      <c r="W44" s="128"/>
      <c r="X44" s="128" t="s">
        <v>208</v>
      </c>
      <c r="Y44" s="128"/>
      <c r="Z44" s="128"/>
      <c r="AA44" s="128"/>
      <c r="AB44" s="128"/>
      <c r="AC44" s="128"/>
      <c r="AD44" s="38"/>
    </row>
    <row r="45" spans="1:80" ht="15.75" customHeight="1" x14ac:dyDescent="0.25">
      <c r="A45" s="390" t="s">
        <v>233</v>
      </c>
      <c r="B45" s="390"/>
      <c r="C45" s="390"/>
      <c r="D45" s="390"/>
      <c r="E45" s="120"/>
      <c r="F45" s="214"/>
      <c r="G45" s="214"/>
      <c r="H45" s="119"/>
      <c r="I45" s="119"/>
      <c r="J45" s="211"/>
      <c r="K45" s="211"/>
      <c r="L45" s="337"/>
      <c r="M45" s="119"/>
      <c r="N45" s="128"/>
      <c r="O45" s="301"/>
      <c r="P45" s="128" t="s">
        <v>219</v>
      </c>
      <c r="Q45" s="128"/>
      <c r="R45" s="131"/>
      <c r="S45" s="392" t="s">
        <v>217</v>
      </c>
      <c r="T45" s="392"/>
      <c r="U45" s="392"/>
      <c r="V45" s="392"/>
      <c r="W45" s="392" t="s">
        <v>264</v>
      </c>
      <c r="X45" s="392"/>
      <c r="Y45" s="392"/>
      <c r="Z45" s="133"/>
      <c r="AA45" s="133"/>
      <c r="AB45" s="133"/>
      <c r="AC45" s="133"/>
      <c r="AD45" s="43"/>
    </row>
    <row r="46" spans="1:80" ht="15.75" customHeight="1" x14ac:dyDescent="0.25">
      <c r="A46" s="126"/>
      <c r="B46" s="390" t="s">
        <v>232</v>
      </c>
      <c r="C46" s="390"/>
      <c r="D46" s="390"/>
      <c r="E46" s="120"/>
      <c r="F46" s="214"/>
      <c r="G46" s="214"/>
      <c r="H46" s="119"/>
      <c r="I46" s="119"/>
      <c r="J46" s="211"/>
      <c r="K46" s="211"/>
      <c r="L46" s="337"/>
      <c r="M46" s="119"/>
      <c r="N46" s="128"/>
      <c r="O46" s="301"/>
      <c r="P46" s="126"/>
      <c r="Q46" s="127" t="s">
        <v>211</v>
      </c>
      <c r="R46" s="127"/>
      <c r="S46" s="124"/>
      <c r="T46" s="327"/>
      <c r="U46" s="395" t="s">
        <v>209</v>
      </c>
      <c r="V46" s="395"/>
      <c r="W46" s="392" t="s">
        <v>222</v>
      </c>
      <c r="X46" s="392"/>
      <c r="Y46" s="392"/>
      <c r="Z46" s="133"/>
      <c r="AA46" s="133"/>
      <c r="AB46" s="128"/>
      <c r="AC46" s="128"/>
      <c r="AD46" s="38"/>
    </row>
    <row r="47" spans="1:80" ht="17.25" customHeight="1" x14ac:dyDescent="0.2">
      <c r="A47" s="135"/>
      <c r="B47" s="135"/>
      <c r="C47" s="135"/>
      <c r="D47" s="147"/>
      <c r="E47" s="144"/>
      <c r="F47" s="152"/>
      <c r="G47" s="152"/>
      <c r="H47" s="138"/>
      <c r="I47" s="138"/>
      <c r="J47" s="204"/>
      <c r="K47" s="204"/>
      <c r="L47" s="328"/>
      <c r="M47" s="138"/>
      <c r="N47" s="141"/>
      <c r="O47" s="141"/>
      <c r="P47" s="135"/>
      <c r="Q47" s="188"/>
      <c r="R47" s="188"/>
      <c r="S47" s="188"/>
      <c r="T47" s="188"/>
      <c r="U47" s="135"/>
      <c r="V47" s="391"/>
      <c r="W47" s="391"/>
      <c r="X47" s="391"/>
      <c r="Y47" s="391"/>
      <c r="Z47" s="391"/>
      <c r="AA47" s="189"/>
      <c r="AB47" s="141"/>
      <c r="AC47" s="141"/>
    </row>
    <row r="48" spans="1:80" x14ac:dyDescent="0.2">
      <c r="F48" s="215"/>
      <c r="M48" s="22"/>
    </row>
    <row r="49" spans="6:13" x14ac:dyDescent="0.2">
      <c r="F49" s="215"/>
      <c r="M49" s="22"/>
    </row>
    <row r="50" spans="6:13" x14ac:dyDescent="0.2">
      <c r="F50" s="215"/>
      <c r="M50" s="22"/>
    </row>
    <row r="51" spans="6:13" x14ac:dyDescent="0.2">
      <c r="F51" s="215"/>
      <c r="M51" s="22"/>
    </row>
    <row r="52" spans="6:13" x14ac:dyDescent="0.2">
      <c r="F52" s="215"/>
      <c r="M52" s="22"/>
    </row>
    <row r="53" spans="6:13" x14ac:dyDescent="0.2">
      <c r="F53" s="215"/>
      <c r="M53" s="22"/>
    </row>
    <row r="54" spans="6:13" x14ac:dyDescent="0.2">
      <c r="F54" s="215"/>
      <c r="M54" s="22"/>
    </row>
    <row r="55" spans="6:13" x14ac:dyDescent="0.2">
      <c r="F55" s="215"/>
      <c r="M55" s="22"/>
    </row>
    <row r="56" spans="6:13" x14ac:dyDescent="0.2">
      <c r="F56" s="215"/>
      <c r="M56" s="22"/>
    </row>
    <row r="57" spans="6:13" x14ac:dyDescent="0.2">
      <c r="F57" s="215"/>
      <c r="M57" s="22"/>
    </row>
    <row r="58" spans="6:13" x14ac:dyDescent="0.2">
      <c r="F58" s="215"/>
      <c r="M58" s="22"/>
    </row>
    <row r="59" spans="6:13" x14ac:dyDescent="0.2">
      <c r="F59" s="215"/>
      <c r="M59" s="22"/>
    </row>
    <row r="60" spans="6:13" x14ac:dyDescent="0.2">
      <c r="F60" s="215"/>
      <c r="M60" s="22"/>
    </row>
    <row r="61" spans="6:13" x14ac:dyDescent="0.2">
      <c r="F61" s="215"/>
      <c r="M61" s="22"/>
    </row>
    <row r="62" spans="6:13" x14ac:dyDescent="0.2">
      <c r="F62" s="215"/>
      <c r="M62" s="22"/>
    </row>
    <row r="63" spans="6:13" x14ac:dyDescent="0.2">
      <c r="F63" s="215"/>
      <c r="M63" s="22"/>
    </row>
    <row r="64" spans="6:13" x14ac:dyDescent="0.2">
      <c r="F64" s="215"/>
      <c r="M64" s="22"/>
    </row>
    <row r="65" spans="6:13" x14ac:dyDescent="0.2">
      <c r="F65" s="215"/>
      <c r="M65" s="22"/>
    </row>
    <row r="66" spans="6:13" x14ac:dyDescent="0.2">
      <c r="F66" s="215"/>
      <c r="M66" s="22"/>
    </row>
    <row r="67" spans="6:13" x14ac:dyDescent="0.2">
      <c r="F67" s="215"/>
      <c r="M67" s="22"/>
    </row>
    <row r="68" spans="6:13" x14ac:dyDescent="0.2">
      <c r="F68" s="215"/>
      <c r="M68" s="22"/>
    </row>
    <row r="69" spans="6:13" x14ac:dyDescent="0.2">
      <c r="F69" s="215"/>
      <c r="M69" s="22"/>
    </row>
    <row r="70" spans="6:13" x14ac:dyDescent="0.2">
      <c r="F70" s="215"/>
      <c r="M70" s="22"/>
    </row>
    <row r="71" spans="6:13" x14ac:dyDescent="0.2">
      <c r="F71" s="215"/>
      <c r="M71" s="22"/>
    </row>
    <row r="72" spans="6:13" x14ac:dyDescent="0.2">
      <c r="F72" s="215"/>
      <c r="M72" s="22"/>
    </row>
    <row r="73" spans="6:13" x14ac:dyDescent="0.2">
      <c r="F73" s="215"/>
      <c r="M73" s="22"/>
    </row>
    <row r="74" spans="6:13" x14ac:dyDescent="0.2">
      <c r="F74" s="215"/>
      <c r="M74" s="22"/>
    </row>
    <row r="75" spans="6:13" x14ac:dyDescent="0.2">
      <c r="F75" s="215"/>
      <c r="M75" s="22"/>
    </row>
    <row r="76" spans="6:13" x14ac:dyDescent="0.2">
      <c r="F76" s="215"/>
      <c r="M76" s="22"/>
    </row>
    <row r="77" spans="6:13" x14ac:dyDescent="0.2">
      <c r="F77" s="215"/>
      <c r="M77" s="22"/>
    </row>
    <row r="78" spans="6:13" x14ac:dyDescent="0.2">
      <c r="F78" s="215"/>
      <c r="M78" s="22"/>
    </row>
    <row r="79" spans="6:13" x14ac:dyDescent="0.2">
      <c r="F79" s="215"/>
      <c r="M79" s="22"/>
    </row>
    <row r="80" spans="6:13" x14ac:dyDescent="0.2">
      <c r="F80" s="215"/>
      <c r="M80" s="22"/>
    </row>
    <row r="81" spans="6:13" x14ac:dyDescent="0.2">
      <c r="F81" s="215"/>
      <c r="M81" s="22"/>
    </row>
    <row r="82" spans="6:13" x14ac:dyDescent="0.2">
      <c r="F82" s="215"/>
      <c r="M82" s="22"/>
    </row>
    <row r="83" spans="6:13" x14ac:dyDescent="0.2">
      <c r="F83" s="215"/>
      <c r="M83" s="22"/>
    </row>
    <row r="84" spans="6:13" x14ac:dyDescent="0.2">
      <c r="F84" s="215"/>
      <c r="M84" s="22"/>
    </row>
    <row r="85" spans="6:13" x14ac:dyDescent="0.2">
      <c r="F85" s="215"/>
      <c r="M85" s="22"/>
    </row>
    <row r="86" spans="6:13" x14ac:dyDescent="0.2">
      <c r="F86" s="215"/>
      <c r="M86" s="22"/>
    </row>
    <row r="87" spans="6:13" x14ac:dyDescent="0.2">
      <c r="F87" s="215"/>
      <c r="M87" s="22"/>
    </row>
    <row r="88" spans="6:13" x14ac:dyDescent="0.2">
      <c r="F88" s="215"/>
      <c r="M88" s="22"/>
    </row>
    <row r="89" spans="6:13" x14ac:dyDescent="0.2">
      <c r="F89" s="215"/>
      <c r="M89" s="22"/>
    </row>
    <row r="90" spans="6:13" x14ac:dyDescent="0.2">
      <c r="F90" s="215"/>
      <c r="M90" s="22"/>
    </row>
    <row r="91" spans="6:13" x14ac:dyDescent="0.2">
      <c r="F91" s="215"/>
      <c r="M91" s="22"/>
    </row>
    <row r="92" spans="6:13" x14ac:dyDescent="0.2">
      <c r="F92" s="215"/>
      <c r="M92" s="22"/>
    </row>
    <row r="93" spans="6:13" x14ac:dyDescent="0.2">
      <c r="F93" s="215"/>
      <c r="M93" s="22"/>
    </row>
    <row r="94" spans="6:13" x14ac:dyDescent="0.2">
      <c r="F94" s="215"/>
      <c r="M94" s="22"/>
    </row>
    <row r="95" spans="6:13" x14ac:dyDescent="0.2">
      <c r="F95" s="215"/>
      <c r="M95" s="22"/>
    </row>
    <row r="96" spans="6:13" x14ac:dyDescent="0.2">
      <c r="F96" s="215"/>
      <c r="M96" s="22"/>
    </row>
    <row r="97" spans="6:13" x14ac:dyDescent="0.2">
      <c r="F97" s="215"/>
      <c r="M97" s="22"/>
    </row>
    <row r="98" spans="6:13" x14ac:dyDescent="0.2">
      <c r="F98" s="215"/>
      <c r="M98" s="22"/>
    </row>
    <row r="99" spans="6:13" x14ac:dyDescent="0.2">
      <c r="F99" s="215"/>
      <c r="M99" s="22"/>
    </row>
    <row r="100" spans="6:13" x14ac:dyDescent="0.2">
      <c r="F100" s="215"/>
      <c r="M100" s="22"/>
    </row>
    <row r="101" spans="6:13" x14ac:dyDescent="0.2">
      <c r="F101" s="215"/>
      <c r="M101" s="22"/>
    </row>
    <row r="102" spans="6:13" x14ac:dyDescent="0.2">
      <c r="F102" s="215"/>
      <c r="M102" s="22"/>
    </row>
    <row r="103" spans="6:13" x14ac:dyDescent="0.2">
      <c r="F103" s="215"/>
      <c r="M103" s="22"/>
    </row>
    <row r="104" spans="6:13" x14ac:dyDescent="0.2">
      <c r="F104" s="215"/>
      <c r="M104" s="22"/>
    </row>
    <row r="105" spans="6:13" x14ac:dyDescent="0.2">
      <c r="F105" s="215"/>
      <c r="M105" s="22"/>
    </row>
    <row r="106" spans="6:13" x14ac:dyDescent="0.2">
      <c r="F106" s="215"/>
      <c r="M106" s="22"/>
    </row>
    <row r="107" spans="6:13" x14ac:dyDescent="0.2">
      <c r="F107" s="215"/>
      <c r="M107" s="22"/>
    </row>
    <row r="108" spans="6:13" x14ac:dyDescent="0.2">
      <c r="F108" s="215"/>
      <c r="M108" s="22"/>
    </row>
    <row r="109" spans="6:13" x14ac:dyDescent="0.2">
      <c r="F109" s="215"/>
      <c r="M109" s="22"/>
    </row>
    <row r="110" spans="6:13" x14ac:dyDescent="0.2">
      <c r="F110" s="215"/>
      <c r="M110" s="22"/>
    </row>
  </sheetData>
  <mergeCells count="30">
    <mergeCell ref="AA18:AA19"/>
    <mergeCell ref="AB18:AB19"/>
    <mergeCell ref="W18:W19"/>
    <mergeCell ref="Y18:Y19"/>
    <mergeCell ref="Z18:Z19"/>
    <mergeCell ref="X18:X19"/>
    <mergeCell ref="Y17:Z17"/>
    <mergeCell ref="A18:A19"/>
    <mergeCell ref="B18:B19"/>
    <mergeCell ref="C18:C19"/>
    <mergeCell ref="D18:D19"/>
    <mergeCell ref="E18:E19"/>
    <mergeCell ref="U5:W5"/>
    <mergeCell ref="B6:E6"/>
    <mergeCell ref="B7:E7"/>
    <mergeCell ref="C10:AB10"/>
    <mergeCell ref="U6:W6"/>
    <mergeCell ref="B5:N5"/>
    <mergeCell ref="Y6:AB6"/>
    <mergeCell ref="Y7:AB7"/>
    <mergeCell ref="Y8:AC8"/>
    <mergeCell ref="B46:D46"/>
    <mergeCell ref="V47:Z47"/>
    <mergeCell ref="A45:D45"/>
    <mergeCell ref="S45:V45"/>
    <mergeCell ref="P44:Q44"/>
    <mergeCell ref="S44:V44"/>
    <mergeCell ref="W45:Y45"/>
    <mergeCell ref="U46:V46"/>
    <mergeCell ref="W46:Y46"/>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3"/>
  <sheetViews>
    <sheetView tabSelected="1" topLeftCell="A43" zoomScale="85" zoomScaleNormal="85" workbookViewId="0">
      <selection activeCell="N5" sqref="N5"/>
    </sheetView>
  </sheetViews>
  <sheetFormatPr defaultRowHeight="15.75" x14ac:dyDescent="0.2"/>
  <cols>
    <col min="1" max="1" width="5.140625" style="1" customWidth="1"/>
    <col min="2" max="2" width="10.28515625" style="2" customWidth="1"/>
    <col min="3" max="3" width="5.7109375" style="1" customWidth="1"/>
    <col min="4" max="4" width="21.28515625" style="7" customWidth="1"/>
    <col min="5" max="5" width="11.28515625" style="3" customWidth="1"/>
    <col min="6" max="6" width="12.7109375" style="6" hidden="1" customWidth="1"/>
    <col min="7" max="7" width="10.7109375" style="6" hidden="1" customWidth="1"/>
    <col min="8" max="8" width="12.7109375" style="4" hidden="1" customWidth="1"/>
    <col min="9" max="9" width="10" style="4" hidden="1" customWidth="1"/>
    <col min="10" max="10" width="9.28515625" style="4" hidden="1" customWidth="1"/>
    <col min="11" max="11" width="9.7109375" style="36" hidden="1" customWidth="1"/>
    <col min="12" max="12" width="0.5703125" style="46" hidden="1" customWidth="1"/>
    <col min="13" max="13" width="13.140625" style="1" customWidth="1"/>
    <col min="14" max="14" width="8.42578125" style="1" customWidth="1"/>
    <col min="15" max="15" width="11.5703125" style="1" customWidth="1"/>
    <col min="16" max="16" width="12" style="1" customWidth="1"/>
    <col min="17" max="18" width="9.7109375" style="1" customWidth="1"/>
    <col min="19" max="19" width="11.28515625" style="1" customWidth="1"/>
    <col min="20" max="20" width="12.7109375" style="1" customWidth="1"/>
    <col min="21" max="21" width="8" style="1" customWidth="1"/>
    <col min="22" max="22" width="9.5703125" style="4" customWidth="1"/>
    <col min="23" max="23" width="9.42578125" style="4" customWidth="1"/>
    <col min="24" max="27" width="9.140625" style="4"/>
    <col min="28" max="28" width="9.140625" style="4" customWidth="1"/>
    <col min="29" max="16384" width="9.140625" style="4"/>
  </cols>
  <sheetData>
    <row r="1" spans="1:23" hidden="1" x14ac:dyDescent="0.2"/>
    <row r="2" spans="1:23" ht="18" customHeight="1" x14ac:dyDescent="0.2">
      <c r="D2" s="2"/>
      <c r="E2" s="459" t="s">
        <v>112</v>
      </c>
      <c r="F2" s="459"/>
      <c r="G2" s="459"/>
      <c r="H2" s="459"/>
      <c r="I2" s="459"/>
      <c r="J2" s="459"/>
      <c r="K2" s="459"/>
      <c r="L2" s="459"/>
      <c r="M2" s="459"/>
      <c r="N2" s="459"/>
      <c r="O2" s="459"/>
      <c r="P2" s="459"/>
      <c r="Q2" s="459"/>
      <c r="R2" s="37"/>
      <c r="S2" s="338"/>
    </row>
    <row r="3" spans="1:23" ht="15" customHeight="1" x14ac:dyDescent="0.2">
      <c r="D3" s="2"/>
      <c r="F3" s="2"/>
      <c r="G3" s="42"/>
      <c r="H3" s="2"/>
      <c r="I3" s="2"/>
      <c r="J3" s="2"/>
      <c r="K3" s="35"/>
      <c r="L3" s="42"/>
    </row>
    <row r="4" spans="1:23" ht="16.5" thickBot="1" x14ac:dyDescent="0.25">
      <c r="B4" s="1"/>
      <c r="C4" s="5"/>
      <c r="D4" s="1"/>
    </row>
    <row r="5" spans="1:23" ht="21" customHeight="1" thickBot="1" x14ac:dyDescent="0.25">
      <c r="A5" s="67"/>
      <c r="B5" s="67"/>
      <c r="C5" s="67"/>
      <c r="D5" s="68"/>
      <c r="E5" s="69" t="s">
        <v>3</v>
      </c>
      <c r="F5" s="70" t="s">
        <v>153</v>
      </c>
      <c r="G5" s="71" t="s">
        <v>246</v>
      </c>
      <c r="H5" s="71" t="s">
        <v>152</v>
      </c>
      <c r="I5" s="340" t="s">
        <v>103</v>
      </c>
      <c r="J5" s="73" t="s">
        <v>104</v>
      </c>
      <c r="K5" s="332" t="s">
        <v>291</v>
      </c>
      <c r="L5" s="74" t="s">
        <v>289</v>
      </c>
      <c r="M5" s="72" t="s">
        <v>153</v>
      </c>
      <c r="N5" s="389" t="s">
        <v>246</v>
      </c>
      <c r="O5" s="72" t="s">
        <v>152</v>
      </c>
      <c r="P5" s="72" t="s">
        <v>103</v>
      </c>
      <c r="Q5" s="50" t="s">
        <v>104</v>
      </c>
      <c r="R5" s="50" t="s">
        <v>291</v>
      </c>
      <c r="S5" s="50" t="s">
        <v>289</v>
      </c>
      <c r="T5" s="75"/>
      <c r="U5" s="76"/>
      <c r="V5" s="458"/>
      <c r="W5" s="458"/>
    </row>
    <row r="6" spans="1:23" s="2" customFormat="1" ht="112.5" customHeight="1" thickBot="1" x14ac:dyDescent="0.25">
      <c r="A6" s="444" t="s">
        <v>5</v>
      </c>
      <c r="B6" s="410" t="s">
        <v>6</v>
      </c>
      <c r="C6" s="444" t="s">
        <v>7</v>
      </c>
      <c r="D6" s="444" t="s">
        <v>143</v>
      </c>
      <c r="E6" s="460" t="s">
        <v>235</v>
      </c>
      <c r="F6" s="79" t="s">
        <v>121</v>
      </c>
      <c r="G6" s="79" t="s">
        <v>379</v>
      </c>
      <c r="H6" s="79" t="s">
        <v>122</v>
      </c>
      <c r="I6" s="79" t="s">
        <v>123</v>
      </c>
      <c r="J6" s="79" t="s">
        <v>124</v>
      </c>
      <c r="K6" s="80" t="s">
        <v>159</v>
      </c>
      <c r="L6" s="344" t="s">
        <v>290</v>
      </c>
      <c r="M6" s="378" t="s">
        <v>214</v>
      </c>
      <c r="N6" s="379" t="s">
        <v>379</v>
      </c>
      <c r="O6" s="190" t="s">
        <v>213</v>
      </c>
      <c r="P6" s="190" t="s">
        <v>212</v>
      </c>
      <c r="Q6" s="190" t="s">
        <v>362</v>
      </c>
      <c r="R6" s="191" t="s">
        <v>368</v>
      </c>
      <c r="S6" s="346" t="s">
        <v>290</v>
      </c>
      <c r="T6" s="81" t="s">
        <v>4</v>
      </c>
      <c r="U6" s="455" t="s">
        <v>105</v>
      </c>
      <c r="V6" s="452" t="s">
        <v>106</v>
      </c>
      <c r="W6" s="452" t="s">
        <v>182</v>
      </c>
    </row>
    <row r="7" spans="1:23" s="2" customFormat="1" ht="98.25" customHeight="1" thickBot="1" x14ac:dyDescent="0.25">
      <c r="A7" s="445"/>
      <c r="B7" s="451"/>
      <c r="C7" s="445"/>
      <c r="D7" s="445"/>
      <c r="E7" s="461"/>
      <c r="F7" s="39" t="s">
        <v>9</v>
      </c>
      <c r="G7" s="375" t="s">
        <v>9</v>
      </c>
      <c r="H7" s="39" t="s">
        <v>9</v>
      </c>
      <c r="I7" s="39" t="s">
        <v>9</v>
      </c>
      <c r="J7" s="39" t="s">
        <v>9</v>
      </c>
      <c r="K7" s="39" t="s">
        <v>9</v>
      </c>
      <c r="L7" s="332" t="s">
        <v>9</v>
      </c>
      <c r="M7" s="444" t="s">
        <v>146</v>
      </c>
      <c r="N7" s="464" t="s">
        <v>146</v>
      </c>
      <c r="O7" s="406" t="s">
        <v>117</v>
      </c>
      <c r="P7" s="406" t="s">
        <v>117</v>
      </c>
      <c r="Q7" s="406" t="s">
        <v>117</v>
      </c>
      <c r="R7" s="406" t="s">
        <v>117</v>
      </c>
      <c r="S7" s="402" t="s">
        <v>117</v>
      </c>
      <c r="T7" s="406" t="s">
        <v>220</v>
      </c>
      <c r="U7" s="456"/>
      <c r="V7" s="453"/>
      <c r="W7" s="453"/>
    </row>
    <row r="8" spans="1:23" s="42" customFormat="1" ht="36.75" customHeight="1" thickBot="1" x14ac:dyDescent="0.25">
      <c r="A8" s="446"/>
      <c r="B8" s="411"/>
      <c r="C8" s="446"/>
      <c r="D8" s="446"/>
      <c r="E8" s="447"/>
      <c r="F8" s="44"/>
      <c r="G8" s="377"/>
      <c r="H8" s="44"/>
      <c r="I8" s="44"/>
      <c r="J8" s="44"/>
      <c r="K8" s="44"/>
      <c r="L8" s="345"/>
      <c r="M8" s="446"/>
      <c r="N8" s="465"/>
      <c r="O8" s="447"/>
      <c r="P8" s="447"/>
      <c r="Q8" s="447"/>
      <c r="R8" s="447"/>
      <c r="S8" s="446"/>
      <c r="T8" s="447"/>
      <c r="U8" s="457"/>
      <c r="V8" s="454"/>
      <c r="W8" s="454"/>
    </row>
    <row r="9" spans="1:23" ht="29.25" customHeight="1" thickBot="1" x14ac:dyDescent="0.25">
      <c r="A9" s="432">
        <v>1</v>
      </c>
      <c r="B9" s="449" t="s">
        <v>10</v>
      </c>
      <c r="C9" s="432">
        <v>1</v>
      </c>
      <c r="D9" s="450" t="s">
        <v>155</v>
      </c>
      <c r="E9" s="430" t="s">
        <v>11</v>
      </c>
      <c r="F9" s="431">
        <v>22500</v>
      </c>
      <c r="G9" s="434"/>
      <c r="H9" s="432">
        <v>2500</v>
      </c>
      <c r="I9" s="432">
        <v>5000</v>
      </c>
      <c r="J9" s="432">
        <v>1000</v>
      </c>
      <c r="K9" s="432">
        <v>1000</v>
      </c>
      <c r="L9" s="428">
        <v>0</v>
      </c>
      <c r="M9" s="421">
        <f>F9/1.19</f>
        <v>18907.563025210085</v>
      </c>
      <c r="N9" s="436"/>
      <c r="O9" s="421">
        <f>H9/1.19</f>
        <v>2100.840336134454</v>
      </c>
      <c r="P9" s="421">
        <f>I19/1.19</f>
        <v>4201.680672268908</v>
      </c>
      <c r="Q9" s="421">
        <f>J14/1.19</f>
        <v>840.3361344537816</v>
      </c>
      <c r="R9" s="421">
        <f>K9/1.19</f>
        <v>840.3361344537816</v>
      </c>
      <c r="S9" s="421">
        <f>L9/1.19</f>
        <v>0</v>
      </c>
      <c r="T9" s="421">
        <f>M9+O9+P9+Q9+R9+S9</f>
        <v>26890.756302521007</v>
      </c>
      <c r="U9" s="422" t="s">
        <v>108</v>
      </c>
      <c r="V9" s="423" t="s">
        <v>307</v>
      </c>
      <c r="W9" s="424" t="s">
        <v>308</v>
      </c>
    </row>
    <row r="10" spans="1:23" ht="24" customHeight="1" thickBot="1" x14ac:dyDescent="0.25">
      <c r="A10" s="432"/>
      <c r="B10" s="449"/>
      <c r="C10" s="432"/>
      <c r="D10" s="450"/>
      <c r="E10" s="430"/>
      <c r="F10" s="431"/>
      <c r="G10" s="435"/>
      <c r="H10" s="432"/>
      <c r="I10" s="432"/>
      <c r="J10" s="432"/>
      <c r="K10" s="432"/>
      <c r="L10" s="429"/>
      <c r="M10" s="421"/>
      <c r="N10" s="437"/>
      <c r="O10" s="421"/>
      <c r="P10" s="421"/>
      <c r="Q10" s="421"/>
      <c r="R10" s="421"/>
      <c r="S10" s="421"/>
      <c r="T10" s="421"/>
      <c r="U10" s="422"/>
      <c r="V10" s="423"/>
      <c r="W10" s="424"/>
    </row>
    <row r="11" spans="1:23" ht="22.5" hidden="1" customHeight="1" thickBot="1" x14ac:dyDescent="0.25">
      <c r="A11" s="432"/>
      <c r="B11" s="449"/>
      <c r="C11" s="432"/>
      <c r="D11" s="450"/>
      <c r="E11" s="430"/>
      <c r="F11" s="83"/>
      <c r="G11" s="373"/>
      <c r="H11" s="41"/>
      <c r="I11" s="41"/>
      <c r="J11" s="41"/>
      <c r="K11" s="41"/>
      <c r="L11" s="41"/>
      <c r="M11" s="421"/>
      <c r="N11" s="373"/>
      <c r="O11" s="421"/>
      <c r="P11" s="421"/>
      <c r="Q11" s="421"/>
      <c r="R11" s="83"/>
      <c r="S11" s="329"/>
      <c r="T11" s="421"/>
      <c r="U11" s="422"/>
      <c r="V11" s="423"/>
      <c r="W11" s="424"/>
    </row>
    <row r="12" spans="1:23" ht="6.75" hidden="1" customHeight="1" thickBot="1" x14ac:dyDescent="0.25">
      <c r="A12" s="432"/>
      <c r="B12" s="449"/>
      <c r="C12" s="432"/>
      <c r="D12" s="450"/>
      <c r="E12" s="430"/>
      <c r="F12" s="83"/>
      <c r="G12" s="373"/>
      <c r="H12" s="41"/>
      <c r="I12" s="41"/>
      <c r="J12" s="41"/>
      <c r="K12" s="41"/>
      <c r="L12" s="41"/>
      <c r="M12" s="421"/>
      <c r="N12" s="373"/>
      <c r="O12" s="421"/>
      <c r="P12" s="421"/>
      <c r="Q12" s="421"/>
      <c r="R12" s="83"/>
      <c r="S12" s="329"/>
      <c r="T12" s="421"/>
      <c r="U12" s="422"/>
      <c r="V12" s="423"/>
      <c r="W12" s="424"/>
    </row>
    <row r="13" spans="1:23" ht="6" hidden="1" customHeight="1" thickBot="1" x14ac:dyDescent="0.25">
      <c r="A13" s="432"/>
      <c r="B13" s="449"/>
      <c r="C13" s="432"/>
      <c r="D13" s="450"/>
      <c r="E13" s="430"/>
      <c r="F13" s="83"/>
      <c r="G13" s="373"/>
      <c r="H13" s="41"/>
      <c r="I13" s="41"/>
      <c r="J13" s="41"/>
      <c r="K13" s="41"/>
      <c r="L13" s="41"/>
      <c r="M13" s="421"/>
      <c r="N13" s="373"/>
      <c r="O13" s="421"/>
      <c r="P13" s="421"/>
      <c r="Q13" s="421"/>
      <c r="R13" s="83"/>
      <c r="S13" s="329"/>
      <c r="T13" s="421"/>
      <c r="U13" s="422"/>
      <c r="V13" s="423"/>
      <c r="W13" s="424"/>
    </row>
    <row r="14" spans="1:23" ht="33.75" hidden="1" customHeight="1" thickBot="1" x14ac:dyDescent="0.25">
      <c r="A14" s="432"/>
      <c r="B14" s="449"/>
      <c r="C14" s="432"/>
      <c r="D14" s="450"/>
      <c r="E14" s="430"/>
      <c r="F14" s="40">
        <v>21000</v>
      </c>
      <c r="G14" s="40"/>
      <c r="H14" s="65">
        <v>1000</v>
      </c>
      <c r="I14" s="65">
        <v>3000</v>
      </c>
      <c r="J14" s="65">
        <v>1000</v>
      </c>
      <c r="K14" s="65"/>
      <c r="L14" s="334"/>
      <c r="M14" s="421"/>
      <c r="N14" s="373"/>
      <c r="O14" s="421"/>
      <c r="P14" s="421"/>
      <c r="Q14" s="421"/>
      <c r="R14" s="83"/>
      <c r="S14" s="329"/>
      <c r="T14" s="421"/>
      <c r="U14" s="422"/>
      <c r="V14" s="423"/>
      <c r="W14" s="424"/>
    </row>
    <row r="15" spans="1:23" ht="35.25" hidden="1" customHeight="1" thickBot="1" x14ac:dyDescent="0.25">
      <c r="A15" s="432"/>
      <c r="B15" s="449"/>
      <c r="C15" s="432"/>
      <c r="D15" s="450"/>
      <c r="E15" s="430"/>
      <c r="F15" s="83"/>
      <c r="G15" s="373"/>
      <c r="H15" s="41"/>
      <c r="I15" s="41"/>
      <c r="J15" s="41"/>
      <c r="K15" s="41"/>
      <c r="L15" s="41"/>
      <c r="M15" s="421"/>
      <c r="N15" s="373"/>
      <c r="O15" s="421"/>
      <c r="P15" s="421"/>
      <c r="Q15" s="421"/>
      <c r="R15" s="83"/>
      <c r="S15" s="329"/>
      <c r="T15" s="421"/>
      <c r="U15" s="422"/>
      <c r="V15" s="423"/>
      <c r="W15" s="424"/>
    </row>
    <row r="16" spans="1:23" ht="18.75" hidden="1" customHeight="1" thickBot="1" x14ac:dyDescent="0.25">
      <c r="A16" s="432"/>
      <c r="B16" s="449"/>
      <c r="C16" s="432"/>
      <c r="D16" s="450"/>
      <c r="E16" s="430"/>
      <c r="F16" s="83"/>
      <c r="G16" s="373"/>
      <c r="H16" s="41"/>
      <c r="I16" s="41"/>
      <c r="J16" s="41"/>
      <c r="K16" s="41"/>
      <c r="L16" s="41"/>
      <c r="M16" s="421"/>
      <c r="N16" s="373"/>
      <c r="O16" s="421"/>
      <c r="P16" s="421"/>
      <c r="Q16" s="421"/>
      <c r="R16" s="83"/>
      <c r="S16" s="329"/>
      <c r="T16" s="421"/>
      <c r="U16" s="422"/>
      <c r="V16" s="423"/>
      <c r="W16" s="424"/>
    </row>
    <row r="17" spans="1:42" ht="2.25" hidden="1" customHeight="1" thickBot="1" x14ac:dyDescent="0.25">
      <c r="A17" s="432"/>
      <c r="B17" s="84"/>
      <c r="C17" s="39"/>
      <c r="D17" s="450"/>
      <c r="E17" s="430"/>
      <c r="F17" s="83"/>
      <c r="G17" s="373"/>
      <c r="H17" s="41"/>
      <c r="I17" s="41"/>
      <c r="J17" s="41"/>
      <c r="K17" s="41"/>
      <c r="L17" s="41"/>
      <c r="M17" s="83"/>
      <c r="N17" s="373"/>
      <c r="O17" s="83"/>
      <c r="P17" s="83"/>
      <c r="Q17" s="83"/>
      <c r="R17" s="83"/>
      <c r="S17" s="329"/>
      <c r="T17" s="83"/>
      <c r="U17" s="384"/>
      <c r="V17" s="85"/>
      <c r="W17" s="86"/>
    </row>
    <row r="18" spans="1:42" ht="0.75" customHeight="1" thickBot="1" x14ac:dyDescent="0.25">
      <c r="A18" s="432"/>
      <c r="B18" s="84"/>
      <c r="C18" s="39"/>
      <c r="D18" s="450"/>
      <c r="E18" s="430"/>
      <c r="F18" s="83"/>
      <c r="G18" s="373"/>
      <c r="H18" s="41"/>
      <c r="I18" s="41"/>
      <c r="J18" s="41"/>
      <c r="K18" s="41"/>
      <c r="L18" s="41"/>
      <c r="M18" s="83"/>
      <c r="N18" s="373"/>
      <c r="O18" s="83"/>
      <c r="P18" s="83"/>
      <c r="Q18" s="83"/>
      <c r="R18" s="83"/>
      <c r="S18" s="329"/>
      <c r="T18" s="83"/>
      <c r="U18" s="385"/>
      <c r="V18" s="85"/>
      <c r="W18" s="86"/>
    </row>
    <row r="19" spans="1:42" s="9" customFormat="1" ht="25.5" customHeight="1" thickBot="1" x14ac:dyDescent="0.25">
      <c r="A19" s="39">
        <v>2</v>
      </c>
      <c r="B19" s="87"/>
      <c r="C19" s="39"/>
      <c r="D19" s="49" t="s">
        <v>125</v>
      </c>
      <c r="E19" s="361"/>
      <c r="F19" s="88">
        <f>F9</f>
        <v>22500</v>
      </c>
      <c r="G19" s="88"/>
      <c r="H19" s="88">
        <f t="shared" ref="H19:L19" si="0">H9</f>
        <v>2500</v>
      </c>
      <c r="I19" s="88">
        <f t="shared" si="0"/>
        <v>5000</v>
      </c>
      <c r="J19" s="88">
        <f t="shared" si="0"/>
        <v>1000</v>
      </c>
      <c r="K19" s="88">
        <f t="shared" si="0"/>
        <v>1000</v>
      </c>
      <c r="L19" s="88">
        <f t="shared" si="0"/>
        <v>0</v>
      </c>
      <c r="M19" s="83">
        <f>M9</f>
        <v>18907.563025210085</v>
      </c>
      <c r="N19" s="373"/>
      <c r="O19" s="83">
        <f t="shared" ref="O19:S19" si="1">O9</f>
        <v>2100.840336134454</v>
      </c>
      <c r="P19" s="83">
        <f t="shared" si="1"/>
        <v>4201.680672268908</v>
      </c>
      <c r="Q19" s="83">
        <f t="shared" si="1"/>
        <v>840.3361344537816</v>
      </c>
      <c r="R19" s="83">
        <f t="shared" si="1"/>
        <v>840.3361344537816</v>
      </c>
      <c r="S19" s="329">
        <f t="shared" si="1"/>
        <v>0</v>
      </c>
      <c r="T19" s="83">
        <f>T9</f>
        <v>26890.756302521007</v>
      </c>
      <c r="U19" s="385"/>
      <c r="V19" s="85"/>
      <c r="W19" s="86"/>
      <c r="X19" s="8"/>
      <c r="Y19" s="8"/>
      <c r="Z19" s="8"/>
      <c r="AA19" s="8"/>
      <c r="AB19" s="8"/>
      <c r="AC19" s="8"/>
      <c r="AD19" s="8"/>
      <c r="AE19" s="8"/>
      <c r="AF19" s="8"/>
      <c r="AG19" s="8"/>
      <c r="AH19" s="8"/>
      <c r="AI19" s="8"/>
      <c r="AJ19" s="8"/>
      <c r="AK19" s="8"/>
      <c r="AL19" s="8"/>
      <c r="AM19" s="8"/>
      <c r="AN19" s="8"/>
      <c r="AO19" s="8"/>
      <c r="AP19" s="8"/>
    </row>
    <row r="20" spans="1:42" s="8" customFormat="1" ht="140.25" customHeight="1" thickBot="1" x14ac:dyDescent="0.25">
      <c r="A20" s="39">
        <v>3</v>
      </c>
      <c r="B20" s="63" t="s">
        <v>12</v>
      </c>
      <c r="C20" s="39">
        <v>2</v>
      </c>
      <c r="D20" s="49" t="s">
        <v>156</v>
      </c>
      <c r="E20" s="361" t="s">
        <v>126</v>
      </c>
      <c r="F20" s="88">
        <v>2000</v>
      </c>
      <c r="G20" s="88"/>
      <c r="H20" s="88">
        <v>8000</v>
      </c>
      <c r="I20" s="88">
        <v>15000</v>
      </c>
      <c r="J20" s="88">
        <v>1000</v>
      </c>
      <c r="K20" s="88">
        <v>1000</v>
      </c>
      <c r="L20" s="88">
        <v>0</v>
      </c>
      <c r="M20" s="83">
        <f>F20/1.19</f>
        <v>1680.6722689075632</v>
      </c>
      <c r="N20" s="373"/>
      <c r="O20" s="83">
        <f>H20/1.19</f>
        <v>6722.6890756302528</v>
      </c>
      <c r="P20" s="83">
        <f>I20/1.19</f>
        <v>12605.042016806723</v>
      </c>
      <c r="Q20" s="83">
        <f>J20/1.19</f>
        <v>840.3361344537816</v>
      </c>
      <c r="R20" s="83">
        <f>K20/1.19</f>
        <v>840.3361344537816</v>
      </c>
      <c r="S20" s="329">
        <f>L20/1.19</f>
        <v>0</v>
      </c>
      <c r="T20" s="83">
        <f>SUM(M20+O20+P20+Q20+R20+S20)</f>
        <v>22689.0756302521</v>
      </c>
      <c r="U20" s="386" t="s">
        <v>108</v>
      </c>
      <c r="V20" s="221" t="s">
        <v>309</v>
      </c>
      <c r="W20" s="90" t="s">
        <v>310</v>
      </c>
    </row>
    <row r="21" spans="1:42" s="10" customFormat="1" ht="29.25" customHeight="1" thickBot="1" x14ac:dyDescent="0.25">
      <c r="A21" s="39">
        <v>4</v>
      </c>
      <c r="B21" s="63"/>
      <c r="C21" s="63"/>
      <c r="D21" s="63" t="s">
        <v>127</v>
      </c>
      <c r="E21" s="374"/>
      <c r="F21" s="91">
        <f>F20</f>
        <v>2000</v>
      </c>
      <c r="G21" s="91"/>
      <c r="H21" s="91">
        <f t="shared" ref="H21:L21" si="2">H20</f>
        <v>8000</v>
      </c>
      <c r="I21" s="91">
        <f t="shared" si="2"/>
        <v>15000</v>
      </c>
      <c r="J21" s="91">
        <f t="shared" si="2"/>
        <v>1000</v>
      </c>
      <c r="K21" s="91">
        <f t="shared" si="2"/>
        <v>1000</v>
      </c>
      <c r="L21" s="91">
        <f t="shared" si="2"/>
        <v>0</v>
      </c>
      <c r="M21" s="83">
        <f>M20</f>
        <v>1680.6722689075632</v>
      </c>
      <c r="N21" s="373"/>
      <c r="O21" s="83">
        <f t="shared" ref="O21:Q21" si="3">O20</f>
        <v>6722.6890756302528</v>
      </c>
      <c r="P21" s="83">
        <f t="shared" si="3"/>
        <v>12605.042016806723</v>
      </c>
      <c r="Q21" s="83">
        <f t="shared" si="3"/>
        <v>840.3361344537816</v>
      </c>
      <c r="R21" s="83">
        <f>R20</f>
        <v>840.3361344537816</v>
      </c>
      <c r="S21" s="329">
        <f>S20</f>
        <v>0</v>
      </c>
      <c r="T21" s="83">
        <f>T20</f>
        <v>22689.0756302521</v>
      </c>
      <c r="U21" s="385"/>
      <c r="V21" s="85"/>
      <c r="W21" s="86"/>
      <c r="X21" s="8"/>
      <c r="Y21" s="8"/>
      <c r="Z21" s="8"/>
      <c r="AA21" s="8"/>
      <c r="AB21" s="8"/>
      <c r="AC21" s="8"/>
      <c r="AD21" s="8"/>
      <c r="AE21" s="8"/>
      <c r="AF21" s="8"/>
      <c r="AG21" s="8"/>
      <c r="AH21" s="8"/>
      <c r="AI21" s="8"/>
      <c r="AJ21" s="8"/>
      <c r="AK21" s="8"/>
      <c r="AL21" s="8"/>
      <c r="AM21" s="8"/>
      <c r="AN21" s="8"/>
      <c r="AO21" s="8"/>
      <c r="AP21" s="8"/>
    </row>
    <row r="22" spans="1:42" ht="82.5" customHeight="1" thickBot="1" x14ac:dyDescent="0.25">
      <c r="A22" s="39">
        <v>5</v>
      </c>
      <c r="B22" s="39" t="s">
        <v>15</v>
      </c>
      <c r="C22" s="39">
        <v>3</v>
      </c>
      <c r="D22" s="49" t="s">
        <v>16</v>
      </c>
      <c r="E22" s="361" t="s">
        <v>17</v>
      </c>
      <c r="F22" s="65">
        <v>400000</v>
      </c>
      <c r="G22" s="376"/>
      <c r="H22" s="65">
        <v>200000</v>
      </c>
      <c r="I22" s="65">
        <v>291000</v>
      </c>
      <c r="J22" s="65">
        <v>7000</v>
      </c>
      <c r="K22" s="65">
        <v>5000</v>
      </c>
      <c r="L22" s="334">
        <v>50000</v>
      </c>
      <c r="M22" s="83">
        <f>F22/1.19</f>
        <v>336134.45378151262</v>
      </c>
      <c r="N22" s="373"/>
      <c r="O22" s="83">
        <f>H22/1.19</f>
        <v>168067.22689075631</v>
      </c>
      <c r="P22" s="83">
        <f>I22/1.19</f>
        <v>244537.81512605044</v>
      </c>
      <c r="Q22" s="83">
        <f>J22/1.19</f>
        <v>5882.3529411764712</v>
      </c>
      <c r="R22" s="83">
        <f>K22/1.19</f>
        <v>4201.680672268908</v>
      </c>
      <c r="S22" s="329">
        <f>L22/1.19</f>
        <v>42016.806722689078</v>
      </c>
      <c r="T22" s="83">
        <f>M22+O22+P22+Q22+R22+S22</f>
        <v>800840.33613445389</v>
      </c>
      <c r="U22" s="386" t="s">
        <v>108</v>
      </c>
      <c r="V22" s="423" t="s">
        <v>142</v>
      </c>
      <c r="W22" s="423"/>
    </row>
    <row r="23" spans="1:42" ht="30" customHeight="1" thickBot="1" x14ac:dyDescent="0.25">
      <c r="A23" s="39">
        <v>6</v>
      </c>
      <c r="B23" s="39"/>
      <c r="C23" s="39"/>
      <c r="D23" s="70" t="s">
        <v>174</v>
      </c>
      <c r="E23" s="361"/>
      <c r="F23" s="65">
        <f>SUM(F22)</f>
        <v>400000</v>
      </c>
      <c r="G23" s="376"/>
      <c r="H23" s="65">
        <f t="shared" ref="H23:I23" si="4">H22</f>
        <v>200000</v>
      </c>
      <c r="I23" s="65">
        <f t="shared" si="4"/>
        <v>291000</v>
      </c>
      <c r="J23" s="65">
        <f>SUM(J22)</f>
        <v>7000</v>
      </c>
      <c r="K23" s="65">
        <f t="shared" ref="K23:P23" si="5">K22</f>
        <v>5000</v>
      </c>
      <c r="L23" s="334">
        <f t="shared" si="5"/>
        <v>50000</v>
      </c>
      <c r="M23" s="83">
        <f>M22</f>
        <v>336134.45378151262</v>
      </c>
      <c r="N23" s="373"/>
      <c r="O23" s="83">
        <f t="shared" si="5"/>
        <v>168067.22689075631</v>
      </c>
      <c r="P23" s="83">
        <f t="shared" si="5"/>
        <v>244537.81512605044</v>
      </c>
      <c r="Q23" s="83">
        <f>Q22</f>
        <v>5882.3529411764712</v>
      </c>
      <c r="R23" s="83">
        <f>R22</f>
        <v>4201.680672268908</v>
      </c>
      <c r="S23" s="329">
        <f>S22</f>
        <v>42016.806722689078</v>
      </c>
      <c r="T23" s="329">
        <f>T22</f>
        <v>800840.33613445389</v>
      </c>
      <c r="U23" s="386"/>
      <c r="V23" s="423"/>
      <c r="W23" s="423"/>
    </row>
    <row r="24" spans="1:42" ht="35.25" customHeight="1" thickBot="1" x14ac:dyDescent="0.25">
      <c r="A24" s="39">
        <v>7</v>
      </c>
      <c r="B24" s="39" t="s">
        <v>18</v>
      </c>
      <c r="C24" s="39">
        <v>4</v>
      </c>
      <c r="D24" s="49" t="s">
        <v>227</v>
      </c>
      <c r="E24" s="361" t="s">
        <v>19</v>
      </c>
      <c r="F24" s="65">
        <v>10000</v>
      </c>
      <c r="G24" s="376"/>
      <c r="H24" s="65">
        <v>24500</v>
      </c>
      <c r="I24" s="65">
        <v>73100</v>
      </c>
      <c r="J24" s="65">
        <v>1500</v>
      </c>
      <c r="K24" s="65">
        <v>9500</v>
      </c>
      <c r="L24" s="334">
        <v>14500</v>
      </c>
      <c r="M24" s="83">
        <f>F24/1.09</f>
        <v>9174.3119266055037</v>
      </c>
      <c r="N24" s="373"/>
      <c r="O24" s="83">
        <f>H24/1.09</f>
        <v>22477.064220183485</v>
      </c>
      <c r="P24" s="83">
        <f>I24/1.09</f>
        <v>67064.220183486235</v>
      </c>
      <c r="Q24" s="83">
        <f>J24/1.09</f>
        <v>1376.1467889908256</v>
      </c>
      <c r="R24" s="83">
        <f>K24/1.09</f>
        <v>8715.596330275228</v>
      </c>
      <c r="S24" s="329">
        <f>L24/1.09</f>
        <v>13302.75229357798</v>
      </c>
      <c r="T24" s="83">
        <f>M24+O24+P24+Q24+R24+S24</f>
        <v>122110.09174311925</v>
      </c>
      <c r="U24" s="386" t="s">
        <v>108</v>
      </c>
      <c r="V24" s="423"/>
      <c r="W24" s="423"/>
    </row>
    <row r="25" spans="1:42" ht="129" customHeight="1" thickBot="1" x14ac:dyDescent="0.25">
      <c r="A25" s="39">
        <v>8</v>
      </c>
      <c r="B25" s="39" t="s">
        <v>18</v>
      </c>
      <c r="C25" s="39">
        <v>5</v>
      </c>
      <c r="D25" s="49" t="s">
        <v>81</v>
      </c>
      <c r="E25" s="361" t="s">
        <v>20</v>
      </c>
      <c r="F25" s="65">
        <v>11000</v>
      </c>
      <c r="G25" s="376"/>
      <c r="H25" s="65">
        <v>5500</v>
      </c>
      <c r="I25" s="65">
        <v>31900</v>
      </c>
      <c r="J25" s="65">
        <v>2500</v>
      </c>
      <c r="K25" s="65">
        <v>3500</v>
      </c>
      <c r="L25" s="334">
        <v>3500</v>
      </c>
      <c r="M25" s="83">
        <f>F25/1.19</f>
        <v>9243.6974789915967</v>
      </c>
      <c r="N25" s="373"/>
      <c r="O25" s="83">
        <f>H25/1.19</f>
        <v>4621.8487394957983</v>
      </c>
      <c r="P25" s="83">
        <f>I25/1.19</f>
        <v>26806.722689075632</v>
      </c>
      <c r="Q25" s="83">
        <f>J25/1.19</f>
        <v>2100.840336134454</v>
      </c>
      <c r="R25" s="83">
        <f>K25/1.19</f>
        <v>2941.1764705882356</v>
      </c>
      <c r="S25" s="329">
        <f>L25/1.19</f>
        <v>2941.1764705882356</v>
      </c>
      <c r="T25" s="83">
        <f>M25+O25+P25+Q25+R25+S25</f>
        <v>48655.462184873955</v>
      </c>
      <c r="U25" s="386" t="s">
        <v>108</v>
      </c>
      <c r="V25" s="220" t="s">
        <v>311</v>
      </c>
      <c r="W25" s="89" t="s">
        <v>311</v>
      </c>
    </row>
    <row r="26" spans="1:42" ht="28.5" customHeight="1" thickBot="1" x14ac:dyDescent="0.25">
      <c r="A26" s="39">
        <v>9</v>
      </c>
      <c r="B26" s="39"/>
      <c r="C26" s="39"/>
      <c r="D26" s="39" t="s">
        <v>175</v>
      </c>
      <c r="E26" s="361"/>
      <c r="F26" s="65">
        <f>SUM(F24:F25)</f>
        <v>21000</v>
      </c>
      <c r="G26" s="376"/>
      <c r="H26" s="65">
        <f>H24+H25</f>
        <v>30000</v>
      </c>
      <c r="I26" s="65">
        <f t="shared" ref="I26" si="6">SUM(I24:I25)</f>
        <v>105000</v>
      </c>
      <c r="J26" s="65">
        <f>SUM(J24:J25)</f>
        <v>4000</v>
      </c>
      <c r="K26" s="65">
        <f>SUM(K24:K25)</f>
        <v>13000</v>
      </c>
      <c r="L26" s="334">
        <f>SUM(L24:L25)</f>
        <v>18000</v>
      </c>
      <c r="M26" s="83">
        <f t="shared" ref="M26:P26" si="7">SUM(M24:M25)</f>
        <v>18418.009405597099</v>
      </c>
      <c r="N26" s="373"/>
      <c r="O26" s="83">
        <f t="shared" si="7"/>
        <v>27098.912959679285</v>
      </c>
      <c r="P26" s="83">
        <f t="shared" si="7"/>
        <v>93870.942872561864</v>
      </c>
      <c r="Q26" s="83">
        <f>SUM(Q24:Q25)</f>
        <v>3476.9871251252798</v>
      </c>
      <c r="R26" s="83">
        <f>SUM(R24:R25)</f>
        <v>11656.772800863464</v>
      </c>
      <c r="S26" s="329">
        <f>SUM(S24:S25)</f>
        <v>16243.928764166216</v>
      </c>
      <c r="T26" s="329">
        <f>M26+O26+P26+Q26+R26+S26</f>
        <v>170765.5539279932</v>
      </c>
      <c r="U26" s="387"/>
      <c r="V26" s="93"/>
      <c r="W26" s="93"/>
    </row>
    <row r="27" spans="1:42" ht="36" customHeight="1" thickBot="1" x14ac:dyDescent="0.25">
      <c r="A27" s="39">
        <v>10</v>
      </c>
      <c r="B27" s="39" t="s">
        <v>21</v>
      </c>
      <c r="C27" s="39">
        <v>6</v>
      </c>
      <c r="D27" s="49" t="s">
        <v>22</v>
      </c>
      <c r="E27" s="361" t="s">
        <v>23</v>
      </c>
      <c r="F27" s="65">
        <v>12000</v>
      </c>
      <c r="G27" s="376"/>
      <c r="H27" s="65">
        <v>0</v>
      </c>
      <c r="I27" s="65">
        <v>0</v>
      </c>
      <c r="J27" s="65">
        <v>0</v>
      </c>
      <c r="K27" s="65">
        <v>0</v>
      </c>
      <c r="L27" s="334">
        <v>0</v>
      </c>
      <c r="M27" s="83">
        <f>F27/1.19</f>
        <v>10084.033613445379</v>
      </c>
      <c r="N27" s="373"/>
      <c r="O27" s="83">
        <f t="shared" ref="O27:S29" si="8">H27/1.19</f>
        <v>0</v>
      </c>
      <c r="P27" s="83">
        <f t="shared" si="8"/>
        <v>0</v>
      </c>
      <c r="Q27" s="83">
        <f t="shared" si="8"/>
        <v>0</v>
      </c>
      <c r="R27" s="83">
        <f t="shared" si="8"/>
        <v>0</v>
      </c>
      <c r="S27" s="329">
        <f t="shared" si="8"/>
        <v>0</v>
      </c>
      <c r="T27" s="83">
        <f>M27+O27+P27+Q27+R27+S27</f>
        <v>10084.033613445379</v>
      </c>
      <c r="U27" s="422" t="s">
        <v>108</v>
      </c>
      <c r="V27" s="89" t="s">
        <v>308</v>
      </c>
      <c r="W27" s="89" t="s">
        <v>312</v>
      </c>
    </row>
    <row r="28" spans="1:42" ht="68.25" customHeight="1" thickBot="1" x14ac:dyDescent="0.25">
      <c r="A28" s="39">
        <v>11</v>
      </c>
      <c r="B28" s="39" t="s">
        <v>21</v>
      </c>
      <c r="C28" s="39">
        <v>7</v>
      </c>
      <c r="D28" s="49" t="s">
        <v>107</v>
      </c>
      <c r="E28" s="361" t="s">
        <v>24</v>
      </c>
      <c r="F28" s="65">
        <v>1000</v>
      </c>
      <c r="G28" s="376"/>
      <c r="H28" s="65">
        <v>0</v>
      </c>
      <c r="I28" s="65">
        <v>0</v>
      </c>
      <c r="J28" s="65">
        <v>0</v>
      </c>
      <c r="K28" s="65">
        <v>0</v>
      </c>
      <c r="L28" s="334">
        <v>0</v>
      </c>
      <c r="M28" s="83">
        <f>F28/1.19</f>
        <v>840.3361344537816</v>
      </c>
      <c r="N28" s="373"/>
      <c r="O28" s="83">
        <f t="shared" si="8"/>
        <v>0</v>
      </c>
      <c r="P28" s="83">
        <f t="shared" si="8"/>
        <v>0</v>
      </c>
      <c r="Q28" s="83">
        <f t="shared" si="8"/>
        <v>0</v>
      </c>
      <c r="R28" s="83">
        <f t="shared" si="8"/>
        <v>0</v>
      </c>
      <c r="S28" s="329">
        <f t="shared" si="8"/>
        <v>0</v>
      </c>
      <c r="T28" s="329">
        <f t="shared" ref="T28:T29" si="9">M28+O28+P28+Q28+R28+S28</f>
        <v>840.3361344537816</v>
      </c>
      <c r="U28" s="422"/>
      <c r="V28" s="89" t="s">
        <v>308</v>
      </c>
      <c r="W28" s="89" t="s">
        <v>312</v>
      </c>
      <c r="Y28" s="4" t="s">
        <v>120</v>
      </c>
    </row>
    <row r="29" spans="1:42" ht="39.75" customHeight="1" thickBot="1" x14ac:dyDescent="0.25">
      <c r="A29" s="39">
        <v>12</v>
      </c>
      <c r="B29" s="39" t="s">
        <v>21</v>
      </c>
      <c r="C29" s="39">
        <v>8</v>
      </c>
      <c r="D29" s="49" t="s">
        <v>25</v>
      </c>
      <c r="E29" s="361" t="s">
        <v>26</v>
      </c>
      <c r="F29" s="65">
        <v>1000</v>
      </c>
      <c r="G29" s="376"/>
      <c r="H29" s="65">
        <v>0</v>
      </c>
      <c r="I29" s="65">
        <v>0</v>
      </c>
      <c r="J29" s="65">
        <v>0</v>
      </c>
      <c r="K29" s="65">
        <v>0</v>
      </c>
      <c r="L29" s="334">
        <v>0</v>
      </c>
      <c r="M29" s="83">
        <f>F29/1.19</f>
        <v>840.3361344537816</v>
      </c>
      <c r="N29" s="373"/>
      <c r="O29" s="83">
        <f t="shared" si="8"/>
        <v>0</v>
      </c>
      <c r="P29" s="83">
        <f t="shared" si="8"/>
        <v>0</v>
      </c>
      <c r="Q29" s="83">
        <f t="shared" si="8"/>
        <v>0</v>
      </c>
      <c r="R29" s="83">
        <f t="shared" si="8"/>
        <v>0</v>
      </c>
      <c r="S29" s="329">
        <f t="shared" si="8"/>
        <v>0</v>
      </c>
      <c r="T29" s="329">
        <f t="shared" si="9"/>
        <v>840.3361344537816</v>
      </c>
      <c r="U29" s="422"/>
      <c r="V29" s="89" t="s">
        <v>308</v>
      </c>
      <c r="W29" s="89" t="s">
        <v>312</v>
      </c>
    </row>
    <row r="30" spans="1:42" ht="35.25" customHeight="1" thickBot="1" x14ac:dyDescent="0.25">
      <c r="A30" s="39">
        <v>13</v>
      </c>
      <c r="B30" s="39"/>
      <c r="C30" s="39"/>
      <c r="D30" s="70" t="s">
        <v>176</v>
      </c>
      <c r="E30" s="361"/>
      <c r="F30" s="65">
        <f>SUM(F27:F29)</f>
        <v>14000</v>
      </c>
      <c r="G30" s="376"/>
      <c r="H30" s="65">
        <f t="shared" ref="H30:T30" si="10">SUM(H27:H29)</f>
        <v>0</v>
      </c>
      <c r="I30" s="65">
        <f t="shared" si="10"/>
        <v>0</v>
      </c>
      <c r="J30" s="65">
        <f t="shared" si="10"/>
        <v>0</v>
      </c>
      <c r="K30" s="65">
        <f t="shared" si="10"/>
        <v>0</v>
      </c>
      <c r="L30" s="334">
        <f t="shared" si="10"/>
        <v>0</v>
      </c>
      <c r="M30" s="329">
        <f t="shared" si="10"/>
        <v>11764.705882352941</v>
      </c>
      <c r="N30" s="373"/>
      <c r="O30" s="334">
        <f t="shared" si="10"/>
        <v>0</v>
      </c>
      <c r="P30" s="334">
        <f t="shared" si="10"/>
        <v>0</v>
      </c>
      <c r="Q30" s="334">
        <f t="shared" si="10"/>
        <v>0</v>
      </c>
      <c r="R30" s="334">
        <f t="shared" si="10"/>
        <v>0</v>
      </c>
      <c r="S30" s="334">
        <f t="shared" si="10"/>
        <v>0</v>
      </c>
      <c r="T30" s="329">
        <f t="shared" si="10"/>
        <v>11764.705882352941</v>
      </c>
      <c r="U30" s="387"/>
      <c r="V30" s="93"/>
      <c r="W30" s="94"/>
    </row>
    <row r="31" spans="1:42" ht="221.25" customHeight="1" thickBot="1" x14ac:dyDescent="0.25">
      <c r="A31" s="39">
        <v>14</v>
      </c>
      <c r="B31" s="39" t="s">
        <v>27</v>
      </c>
      <c r="C31" s="39">
        <v>9</v>
      </c>
      <c r="D31" s="49" t="s">
        <v>373</v>
      </c>
      <c r="E31" s="361" t="s">
        <v>28</v>
      </c>
      <c r="F31" s="65">
        <v>9000</v>
      </c>
      <c r="G31" s="376"/>
      <c r="H31" s="65">
        <v>0</v>
      </c>
      <c r="I31" s="65">
        <v>0</v>
      </c>
      <c r="J31" s="65">
        <v>0</v>
      </c>
      <c r="K31" s="65">
        <v>0</v>
      </c>
      <c r="L31" s="334">
        <v>0</v>
      </c>
      <c r="M31" s="83">
        <f>F31</f>
        <v>9000</v>
      </c>
      <c r="N31" s="373"/>
      <c r="O31" s="83">
        <f>H31</f>
        <v>0</v>
      </c>
      <c r="P31" s="83">
        <f>I31</f>
        <v>0</v>
      </c>
      <c r="Q31" s="83">
        <f t="shared" ref="Q31:S33" si="11">J31/1.19</f>
        <v>0</v>
      </c>
      <c r="R31" s="83">
        <f t="shared" si="11"/>
        <v>0</v>
      </c>
      <c r="S31" s="329">
        <f t="shared" si="11"/>
        <v>0</v>
      </c>
      <c r="T31" s="83">
        <f>M31+O31+P31+Q31+R31+S31</f>
        <v>9000</v>
      </c>
      <c r="U31" s="386" t="s">
        <v>108</v>
      </c>
      <c r="V31" s="92" t="s">
        <v>309</v>
      </c>
      <c r="W31" s="95" t="s">
        <v>307</v>
      </c>
    </row>
    <row r="32" spans="1:42" ht="96.75" customHeight="1" thickBot="1" x14ac:dyDescent="0.25">
      <c r="A32" s="39">
        <v>15</v>
      </c>
      <c r="B32" s="39" t="s">
        <v>27</v>
      </c>
      <c r="C32" s="39">
        <v>10</v>
      </c>
      <c r="D32" s="371" t="s">
        <v>29</v>
      </c>
      <c r="E32" s="361" t="s">
        <v>30</v>
      </c>
      <c r="F32" s="334">
        <v>109000</v>
      </c>
      <c r="G32" s="376"/>
      <c r="H32" s="65">
        <v>0</v>
      </c>
      <c r="I32" s="65">
        <v>0</v>
      </c>
      <c r="J32" s="65">
        <v>0</v>
      </c>
      <c r="K32" s="65">
        <v>0</v>
      </c>
      <c r="L32" s="334">
        <v>0</v>
      </c>
      <c r="M32" s="83">
        <f>F32/1.19</f>
        <v>91596.638655462186</v>
      </c>
      <c r="N32" s="373"/>
      <c r="O32" s="83">
        <f>H32/1.19</f>
        <v>0</v>
      </c>
      <c r="P32" s="83">
        <f>I32/1.19</f>
        <v>0</v>
      </c>
      <c r="Q32" s="83">
        <f t="shared" si="11"/>
        <v>0</v>
      </c>
      <c r="R32" s="83">
        <f t="shared" si="11"/>
        <v>0</v>
      </c>
      <c r="S32" s="329">
        <f t="shared" si="11"/>
        <v>0</v>
      </c>
      <c r="T32" s="329">
        <f t="shared" ref="T32:T34" si="12">M32+O32+P32+Q32+R32+S32</f>
        <v>91596.638655462186</v>
      </c>
      <c r="U32" s="386" t="s">
        <v>108</v>
      </c>
      <c r="V32" s="462" t="s">
        <v>369</v>
      </c>
      <c r="W32" s="463"/>
    </row>
    <row r="33" spans="1:25" ht="80.25" customHeight="1" thickBot="1" x14ac:dyDescent="0.25">
      <c r="A33" s="39">
        <v>16</v>
      </c>
      <c r="B33" s="39" t="s">
        <v>27</v>
      </c>
      <c r="C33" s="39">
        <v>11</v>
      </c>
      <c r="D33" s="49" t="s">
        <v>306</v>
      </c>
      <c r="E33" s="361" t="s">
        <v>31</v>
      </c>
      <c r="F33" s="348">
        <v>0</v>
      </c>
      <c r="G33" s="376"/>
      <c r="H33" s="348">
        <v>0</v>
      </c>
      <c r="I33" s="348">
        <v>0</v>
      </c>
      <c r="J33" s="348">
        <v>0</v>
      </c>
      <c r="K33" s="348">
        <v>0</v>
      </c>
      <c r="L33" s="348">
        <v>0</v>
      </c>
      <c r="M33" s="83">
        <f>F33/1.19</f>
        <v>0</v>
      </c>
      <c r="N33" s="373"/>
      <c r="O33" s="83">
        <f>H33/1.19</f>
        <v>0</v>
      </c>
      <c r="P33" s="83">
        <f>I33/1.19</f>
        <v>0</v>
      </c>
      <c r="Q33" s="83">
        <f t="shared" si="11"/>
        <v>0</v>
      </c>
      <c r="R33" s="83">
        <f t="shared" si="11"/>
        <v>0</v>
      </c>
      <c r="S33" s="329">
        <f t="shared" si="11"/>
        <v>0</v>
      </c>
      <c r="T33" s="329">
        <f t="shared" si="12"/>
        <v>0</v>
      </c>
      <c r="U33" s="386" t="s">
        <v>108</v>
      </c>
      <c r="V33" s="92" t="s">
        <v>313</v>
      </c>
      <c r="W33" s="95" t="s">
        <v>307</v>
      </c>
    </row>
    <row r="34" spans="1:25" ht="30" customHeight="1" thickBot="1" x14ac:dyDescent="0.25">
      <c r="A34" s="39">
        <v>17</v>
      </c>
      <c r="B34" s="44"/>
      <c r="C34" s="39"/>
      <c r="D34" s="70" t="s">
        <v>177</v>
      </c>
      <c r="E34" s="361"/>
      <c r="F34" s="65">
        <f>F31+F32+F33</f>
        <v>118000</v>
      </c>
      <c r="G34" s="376"/>
      <c r="H34" s="65">
        <f>H31+H32+H33</f>
        <v>0</v>
      </c>
      <c r="I34" s="65">
        <f>SUM(I31:I33)</f>
        <v>0</v>
      </c>
      <c r="J34" s="65">
        <f t="shared" ref="J34" si="13">SUM(J31:J33)</f>
        <v>0</v>
      </c>
      <c r="K34" s="65">
        <f>SUM(K31:K33)</f>
        <v>0</v>
      </c>
      <c r="L34" s="334">
        <f>SUM(L31:L33)</f>
        <v>0</v>
      </c>
      <c r="M34" s="83">
        <f>M31+M32+M33</f>
        <v>100596.63865546219</v>
      </c>
      <c r="N34" s="373"/>
      <c r="O34" s="83">
        <f>O31+O32+O33</f>
        <v>0</v>
      </c>
      <c r="P34" s="83">
        <f>SUM(P31:P33)</f>
        <v>0</v>
      </c>
      <c r="Q34" s="83">
        <f t="shared" ref="Q34" si="14">SUM(Q31:Q33)</f>
        <v>0</v>
      </c>
      <c r="R34" s="83">
        <f>SUM(R31:R33)</f>
        <v>0</v>
      </c>
      <c r="S34" s="329">
        <f>SUM(S31:S33)</f>
        <v>0</v>
      </c>
      <c r="T34" s="329">
        <f t="shared" si="12"/>
        <v>100596.63865546219</v>
      </c>
      <c r="U34" s="387"/>
      <c r="V34" s="96"/>
      <c r="W34" s="97"/>
    </row>
    <row r="35" spans="1:25" ht="285.75" customHeight="1" thickBot="1" x14ac:dyDescent="0.25">
      <c r="A35" s="72">
        <v>18</v>
      </c>
      <c r="B35" s="49" t="s">
        <v>32</v>
      </c>
      <c r="C35" s="73">
        <v>12</v>
      </c>
      <c r="D35" s="98" t="s">
        <v>223</v>
      </c>
      <c r="E35" s="361" t="s">
        <v>33</v>
      </c>
      <c r="F35" s="99">
        <v>2000</v>
      </c>
      <c r="G35" s="99"/>
      <c r="H35" s="99">
        <v>0</v>
      </c>
      <c r="I35" s="99">
        <v>0</v>
      </c>
      <c r="J35" s="99">
        <v>0</v>
      </c>
      <c r="K35" s="99">
        <v>0</v>
      </c>
      <c r="L35" s="99">
        <v>0</v>
      </c>
      <c r="M35" s="83">
        <f>F35/1.19</f>
        <v>1680.6722689075632</v>
      </c>
      <c r="N35" s="373"/>
      <c r="O35" s="83">
        <f t="shared" ref="O35:S38" si="15">H35/1.19</f>
        <v>0</v>
      </c>
      <c r="P35" s="83">
        <f t="shared" si="15"/>
        <v>0</v>
      </c>
      <c r="Q35" s="83">
        <f t="shared" si="15"/>
        <v>0</v>
      </c>
      <c r="R35" s="83">
        <f t="shared" si="15"/>
        <v>0</v>
      </c>
      <c r="S35" s="329">
        <f t="shared" si="15"/>
        <v>0</v>
      </c>
      <c r="T35" s="83">
        <f>M35+O35+P35+Q35+R35+S35</f>
        <v>1680.6722689075632</v>
      </c>
      <c r="U35" s="388" t="s">
        <v>108</v>
      </c>
      <c r="V35" s="89" t="s">
        <v>314</v>
      </c>
      <c r="W35" s="90" t="s">
        <v>315</v>
      </c>
      <c r="Y35" s="7"/>
    </row>
    <row r="36" spans="1:25" ht="178.5" customHeight="1" thickBot="1" x14ac:dyDescent="0.25">
      <c r="A36" s="72">
        <v>19</v>
      </c>
      <c r="B36" s="49" t="s">
        <v>32</v>
      </c>
      <c r="C36" s="73">
        <v>13</v>
      </c>
      <c r="D36" s="100" t="s">
        <v>148</v>
      </c>
      <c r="E36" s="361" t="s">
        <v>157</v>
      </c>
      <c r="F36" s="65">
        <v>0</v>
      </c>
      <c r="G36" s="376"/>
      <c r="H36" s="65">
        <v>0</v>
      </c>
      <c r="I36" s="65">
        <v>82500</v>
      </c>
      <c r="J36" s="65">
        <v>0</v>
      </c>
      <c r="K36" s="65">
        <v>0</v>
      </c>
      <c r="L36" s="334">
        <v>0</v>
      </c>
      <c r="M36" s="83">
        <f>F36/1.19</f>
        <v>0</v>
      </c>
      <c r="N36" s="373"/>
      <c r="O36" s="83">
        <f t="shared" si="15"/>
        <v>0</v>
      </c>
      <c r="P36" s="83">
        <f t="shared" si="15"/>
        <v>69327.731092436981</v>
      </c>
      <c r="Q36" s="83">
        <f t="shared" si="15"/>
        <v>0</v>
      </c>
      <c r="R36" s="83">
        <f t="shared" si="15"/>
        <v>0</v>
      </c>
      <c r="S36" s="329">
        <f t="shared" si="15"/>
        <v>0</v>
      </c>
      <c r="T36" s="329">
        <f>M36+O36+P36+Q36+R36+S36</f>
        <v>69327.731092436981</v>
      </c>
      <c r="U36" s="388" t="s">
        <v>108</v>
      </c>
      <c r="V36" s="221" t="s">
        <v>308</v>
      </c>
      <c r="W36" s="220" t="s">
        <v>312</v>
      </c>
      <c r="Y36" s="7"/>
    </row>
    <row r="37" spans="1:25" s="46" customFormat="1" ht="64.5" customHeight="1" thickBot="1" x14ac:dyDescent="0.25">
      <c r="A37" s="72">
        <v>20</v>
      </c>
      <c r="B37" s="233" t="s">
        <v>32</v>
      </c>
      <c r="C37" s="73">
        <v>14</v>
      </c>
      <c r="D37" s="234" t="s">
        <v>236</v>
      </c>
      <c r="E37" s="361" t="s">
        <v>36</v>
      </c>
      <c r="F37" s="227">
        <v>2000</v>
      </c>
      <c r="G37" s="376"/>
      <c r="H37" s="227">
        <v>0</v>
      </c>
      <c r="I37" s="227">
        <v>600</v>
      </c>
      <c r="J37" s="227">
        <v>0</v>
      </c>
      <c r="K37" s="227">
        <v>0</v>
      </c>
      <c r="L37" s="334">
        <v>0</v>
      </c>
      <c r="M37" s="223">
        <f>F37/1.19</f>
        <v>1680.6722689075632</v>
      </c>
      <c r="N37" s="373"/>
      <c r="O37" s="223">
        <f t="shared" si="15"/>
        <v>0</v>
      </c>
      <c r="P37" s="223">
        <f t="shared" si="15"/>
        <v>504.20168067226894</v>
      </c>
      <c r="Q37" s="223">
        <f t="shared" si="15"/>
        <v>0</v>
      </c>
      <c r="R37" s="223">
        <f t="shared" si="15"/>
        <v>0</v>
      </c>
      <c r="S37" s="329">
        <f t="shared" si="15"/>
        <v>0</v>
      </c>
      <c r="T37" s="329">
        <f>M37+O37+P37+Q37+R37+S37</f>
        <v>2184.8739495798322</v>
      </c>
      <c r="U37" s="388" t="s">
        <v>108</v>
      </c>
      <c r="V37" s="225" t="s">
        <v>308</v>
      </c>
      <c r="W37" s="224" t="s">
        <v>312</v>
      </c>
      <c r="Y37" s="7"/>
    </row>
    <row r="38" spans="1:25" s="46" customFormat="1" ht="78" customHeight="1" thickBot="1" x14ac:dyDescent="0.25">
      <c r="A38" s="72">
        <v>21</v>
      </c>
      <c r="B38" s="233" t="s">
        <v>32</v>
      </c>
      <c r="C38" s="73">
        <v>15</v>
      </c>
      <c r="D38" s="234" t="s">
        <v>237</v>
      </c>
      <c r="E38" s="361" t="s">
        <v>154</v>
      </c>
      <c r="F38" s="227">
        <v>17000</v>
      </c>
      <c r="G38" s="376"/>
      <c r="H38" s="227">
        <v>0</v>
      </c>
      <c r="I38" s="227">
        <v>3900</v>
      </c>
      <c r="J38" s="227">
        <v>1000</v>
      </c>
      <c r="K38" s="227">
        <v>0</v>
      </c>
      <c r="L38" s="334">
        <v>0</v>
      </c>
      <c r="M38" s="223">
        <f>F38/1.19</f>
        <v>14285.714285714286</v>
      </c>
      <c r="N38" s="373"/>
      <c r="O38" s="223">
        <f t="shared" si="15"/>
        <v>0</v>
      </c>
      <c r="P38" s="223">
        <f t="shared" si="15"/>
        <v>3277.3109243697481</v>
      </c>
      <c r="Q38" s="223">
        <f t="shared" si="15"/>
        <v>840.3361344537816</v>
      </c>
      <c r="R38" s="223">
        <f t="shared" si="15"/>
        <v>0</v>
      </c>
      <c r="S38" s="329">
        <f t="shared" si="15"/>
        <v>0</v>
      </c>
      <c r="T38" s="329">
        <f>M38+O38+P38+Q38+R38+S38</f>
        <v>18403.361344537814</v>
      </c>
      <c r="U38" s="388" t="s">
        <v>108</v>
      </c>
      <c r="V38" s="225" t="s">
        <v>313</v>
      </c>
      <c r="W38" s="224" t="s">
        <v>307</v>
      </c>
      <c r="Y38" s="7"/>
    </row>
    <row r="39" spans="1:25" ht="27" customHeight="1" thickBot="1" x14ac:dyDescent="0.25">
      <c r="A39" s="39">
        <v>22</v>
      </c>
      <c r="B39" s="101"/>
      <c r="C39" s="39"/>
      <c r="D39" s="70" t="s">
        <v>178</v>
      </c>
      <c r="E39" s="361"/>
      <c r="F39" s="65">
        <f>F35+F36+F37+F38</f>
        <v>21000</v>
      </c>
      <c r="G39" s="376"/>
      <c r="H39" s="227">
        <f t="shared" ref="H39:S39" si="16">H35+H36+H37+H38</f>
        <v>0</v>
      </c>
      <c r="I39" s="227">
        <f t="shared" si="16"/>
        <v>87000</v>
      </c>
      <c r="J39" s="227">
        <f t="shared" si="16"/>
        <v>1000</v>
      </c>
      <c r="K39" s="227">
        <f t="shared" si="16"/>
        <v>0</v>
      </c>
      <c r="L39" s="334">
        <f t="shared" si="16"/>
        <v>0</v>
      </c>
      <c r="M39" s="223">
        <f t="shared" si="16"/>
        <v>17647.058823529413</v>
      </c>
      <c r="N39" s="373"/>
      <c r="O39" s="329">
        <f t="shared" si="16"/>
        <v>0</v>
      </c>
      <c r="P39" s="329">
        <f t="shared" si="16"/>
        <v>73109.243697479003</v>
      </c>
      <c r="Q39" s="329">
        <f t="shared" si="16"/>
        <v>840.3361344537816</v>
      </c>
      <c r="R39" s="329">
        <f t="shared" si="16"/>
        <v>0</v>
      </c>
      <c r="S39" s="329">
        <f t="shared" si="16"/>
        <v>0</v>
      </c>
      <c r="T39" s="329">
        <f>M39+O39+P39+Q39+R39+S39</f>
        <v>91596.6386554622</v>
      </c>
      <c r="U39" s="387"/>
      <c r="V39" s="102"/>
      <c r="W39" s="103"/>
      <c r="Y39" s="7"/>
    </row>
    <row r="40" spans="1:25" ht="25.5" customHeight="1" thickBot="1" x14ac:dyDescent="0.25">
      <c r="A40" s="39">
        <v>23</v>
      </c>
      <c r="B40" s="87"/>
      <c r="C40" s="39"/>
      <c r="D40" s="49" t="s">
        <v>14</v>
      </c>
      <c r="E40" s="361"/>
      <c r="F40" s="65"/>
      <c r="G40" s="376"/>
      <c r="H40" s="41"/>
      <c r="I40" s="41"/>
      <c r="J40" s="41"/>
      <c r="K40" s="41"/>
      <c r="L40" s="41"/>
      <c r="M40" s="83"/>
      <c r="N40" s="373"/>
      <c r="O40" s="83"/>
      <c r="P40" s="83"/>
      <c r="Q40" s="83"/>
      <c r="R40" s="83"/>
      <c r="S40" s="329"/>
      <c r="T40" s="83"/>
      <c r="U40" s="387"/>
      <c r="V40" s="96"/>
      <c r="W40" s="97"/>
    </row>
    <row r="41" spans="1:25" ht="118.5" customHeight="1" thickBot="1" x14ac:dyDescent="0.25">
      <c r="A41" s="230">
        <v>24</v>
      </c>
      <c r="B41" s="87" t="s">
        <v>34</v>
      </c>
      <c r="C41" s="39">
        <v>16</v>
      </c>
      <c r="D41" s="104" t="s">
        <v>258</v>
      </c>
      <c r="E41" s="380" t="s">
        <v>97</v>
      </c>
      <c r="F41" s="40">
        <v>10300</v>
      </c>
      <c r="G41" s="40"/>
      <c r="H41" s="65">
        <v>8800</v>
      </c>
      <c r="I41" s="65">
        <v>17800</v>
      </c>
      <c r="J41" s="65">
        <v>1500</v>
      </c>
      <c r="K41" s="65">
        <v>600</v>
      </c>
      <c r="L41" s="334">
        <v>0</v>
      </c>
      <c r="M41" s="83">
        <f>F41/1.19</f>
        <v>8655.4621848739498</v>
      </c>
      <c r="N41" s="373"/>
      <c r="O41" s="83">
        <f t="shared" ref="O41:S44" si="17">H41/1.19</f>
        <v>7394.9579831932779</v>
      </c>
      <c r="P41" s="83">
        <f t="shared" si="17"/>
        <v>14957.983193277312</v>
      </c>
      <c r="Q41" s="83">
        <f t="shared" si="17"/>
        <v>1260.5042016806724</v>
      </c>
      <c r="R41" s="83">
        <f t="shared" si="17"/>
        <v>504.20168067226894</v>
      </c>
      <c r="S41" s="329">
        <f t="shared" si="17"/>
        <v>0</v>
      </c>
      <c r="T41" s="83">
        <f>M41+O41+P41+Q41+R41+S41</f>
        <v>32773.10924369748</v>
      </c>
      <c r="U41" s="386" t="s">
        <v>108</v>
      </c>
      <c r="V41" s="92" t="s">
        <v>308</v>
      </c>
      <c r="W41" s="95" t="s">
        <v>316</v>
      </c>
    </row>
    <row r="42" spans="1:25" ht="129" customHeight="1" thickBot="1" x14ac:dyDescent="0.25">
      <c r="A42" s="230">
        <v>25</v>
      </c>
      <c r="B42" s="87" t="s">
        <v>34</v>
      </c>
      <c r="C42" s="39">
        <v>17</v>
      </c>
      <c r="D42" s="105" t="s">
        <v>256</v>
      </c>
      <c r="E42" s="361" t="s">
        <v>35</v>
      </c>
      <c r="F42" s="65">
        <v>30000</v>
      </c>
      <c r="G42" s="376"/>
      <c r="H42" s="65">
        <v>2000</v>
      </c>
      <c r="I42" s="65">
        <v>5000</v>
      </c>
      <c r="J42" s="65">
        <v>1000</v>
      </c>
      <c r="K42" s="65">
        <v>1000</v>
      </c>
      <c r="L42" s="334">
        <v>0</v>
      </c>
      <c r="M42" s="83">
        <f>F42/1.19</f>
        <v>25210.084033613446</v>
      </c>
      <c r="N42" s="373"/>
      <c r="O42" s="83">
        <f t="shared" si="17"/>
        <v>1680.6722689075632</v>
      </c>
      <c r="P42" s="83">
        <f t="shared" si="17"/>
        <v>4201.680672268908</v>
      </c>
      <c r="Q42" s="83">
        <f t="shared" si="17"/>
        <v>840.3361344537816</v>
      </c>
      <c r="R42" s="83">
        <f t="shared" si="17"/>
        <v>840.3361344537816</v>
      </c>
      <c r="S42" s="329">
        <f t="shared" si="17"/>
        <v>0</v>
      </c>
      <c r="T42" s="329">
        <f>M42+O42+P42+Q42+R42+S42</f>
        <v>32773.10924369748</v>
      </c>
      <c r="U42" s="386" t="s">
        <v>108</v>
      </c>
      <c r="V42" s="92" t="s">
        <v>308</v>
      </c>
      <c r="W42" s="95" t="s">
        <v>312</v>
      </c>
    </row>
    <row r="43" spans="1:25" s="46" customFormat="1" ht="113.25" customHeight="1" thickBot="1" x14ac:dyDescent="0.25">
      <c r="A43" s="332">
        <v>26</v>
      </c>
      <c r="B43" s="335" t="s">
        <v>34</v>
      </c>
      <c r="C43" s="332">
        <v>18</v>
      </c>
      <c r="D43" s="105" t="s">
        <v>292</v>
      </c>
      <c r="E43" s="361" t="s">
        <v>282</v>
      </c>
      <c r="F43" s="334">
        <v>40700</v>
      </c>
      <c r="G43" s="376"/>
      <c r="H43" s="334">
        <v>11200</v>
      </c>
      <c r="I43" s="334">
        <v>65200</v>
      </c>
      <c r="J43" s="334">
        <v>3500</v>
      </c>
      <c r="K43" s="334">
        <v>400</v>
      </c>
      <c r="L43" s="334">
        <v>0</v>
      </c>
      <c r="M43" s="329">
        <f>F43/1.19</f>
        <v>34201.680672268907</v>
      </c>
      <c r="N43" s="373"/>
      <c r="O43" s="329">
        <f t="shared" si="17"/>
        <v>9411.7647058823532</v>
      </c>
      <c r="P43" s="329">
        <f t="shared" si="17"/>
        <v>54789.915966386558</v>
      </c>
      <c r="Q43" s="329">
        <f t="shared" si="17"/>
        <v>2941.1764705882356</v>
      </c>
      <c r="R43" s="329">
        <f t="shared" si="17"/>
        <v>336.1344537815126</v>
      </c>
      <c r="S43" s="329">
        <f t="shared" si="17"/>
        <v>0</v>
      </c>
      <c r="T43" s="329">
        <f>M43+O43+P43+Q43+R43+S43</f>
        <v>101680.67226890757</v>
      </c>
      <c r="U43" s="386" t="s">
        <v>108</v>
      </c>
      <c r="V43" s="92" t="s">
        <v>344</v>
      </c>
      <c r="W43" s="222" t="s">
        <v>312</v>
      </c>
    </row>
    <row r="44" spans="1:25" s="46" customFormat="1" ht="97.5" customHeight="1" thickBot="1" x14ac:dyDescent="0.25">
      <c r="A44" s="297">
        <v>27</v>
      </c>
      <c r="B44" s="298" t="s">
        <v>34</v>
      </c>
      <c r="C44" s="297">
        <v>19</v>
      </c>
      <c r="D44" s="105" t="s">
        <v>283</v>
      </c>
      <c r="E44" s="361" t="s">
        <v>281</v>
      </c>
      <c r="F44" s="299">
        <v>0</v>
      </c>
      <c r="G44" s="376"/>
      <c r="H44" s="299">
        <v>1005</v>
      </c>
      <c r="I44" s="299">
        <v>1588</v>
      </c>
      <c r="J44" s="299">
        <v>0</v>
      </c>
      <c r="K44" s="299">
        <v>0</v>
      </c>
      <c r="L44" s="334">
        <v>0</v>
      </c>
      <c r="M44" s="294">
        <f>F44/1.19</f>
        <v>0</v>
      </c>
      <c r="N44" s="373"/>
      <c r="O44" s="294">
        <f t="shared" si="17"/>
        <v>844.53781512605042</v>
      </c>
      <c r="P44" s="294">
        <f t="shared" si="17"/>
        <v>1334.453781512605</v>
      </c>
      <c r="Q44" s="294">
        <f t="shared" si="17"/>
        <v>0</v>
      </c>
      <c r="R44" s="294">
        <f t="shared" si="17"/>
        <v>0</v>
      </c>
      <c r="S44" s="329">
        <f t="shared" si="17"/>
        <v>0</v>
      </c>
      <c r="T44" s="329">
        <f>M44+O44+P44+Q44+R44+S44</f>
        <v>2178.9915966386552</v>
      </c>
      <c r="U44" s="386" t="s">
        <v>286</v>
      </c>
      <c r="V44" s="295" t="s">
        <v>344</v>
      </c>
      <c r="W44" s="296" t="s">
        <v>307</v>
      </c>
    </row>
    <row r="45" spans="1:25" ht="25.5" customHeight="1" thickBot="1" x14ac:dyDescent="0.25">
      <c r="A45" s="230">
        <v>28</v>
      </c>
      <c r="B45" s="87"/>
      <c r="C45" s="39"/>
      <c r="D45" s="49" t="s">
        <v>82</v>
      </c>
      <c r="E45" s="361"/>
      <c r="F45" s="40">
        <f t="shared" ref="F45:L45" si="18">SUM(F41:F44)</f>
        <v>81000</v>
      </c>
      <c r="G45" s="40"/>
      <c r="H45" s="40">
        <f t="shared" si="18"/>
        <v>23005</v>
      </c>
      <c r="I45" s="40">
        <f t="shared" si="18"/>
        <v>89588</v>
      </c>
      <c r="J45" s="40">
        <f t="shared" si="18"/>
        <v>6000</v>
      </c>
      <c r="K45" s="88">
        <f t="shared" si="18"/>
        <v>2000</v>
      </c>
      <c r="L45" s="88">
        <f t="shared" si="18"/>
        <v>0</v>
      </c>
      <c r="M45" s="294">
        <f t="shared" ref="M45:T45" si="19">SUM(M41:M44)</f>
        <v>68067.226890756312</v>
      </c>
      <c r="N45" s="373"/>
      <c r="O45" s="294">
        <f t="shared" si="19"/>
        <v>19331.932773109245</v>
      </c>
      <c r="P45" s="294">
        <f t="shared" si="19"/>
        <v>75284.033613445383</v>
      </c>
      <c r="Q45" s="294">
        <f t="shared" si="19"/>
        <v>5042.0168067226896</v>
      </c>
      <c r="R45" s="294">
        <f t="shared" si="19"/>
        <v>1680.6722689075632</v>
      </c>
      <c r="S45" s="329">
        <f t="shared" si="19"/>
        <v>0</v>
      </c>
      <c r="T45" s="294">
        <f t="shared" si="19"/>
        <v>169405.88235294117</v>
      </c>
      <c r="U45" s="387"/>
      <c r="V45" s="92"/>
      <c r="W45" s="95"/>
    </row>
    <row r="46" spans="1:25" ht="319.5" customHeight="1" thickBot="1" x14ac:dyDescent="0.25">
      <c r="A46" s="39">
        <v>29</v>
      </c>
      <c r="B46" s="87" t="s">
        <v>34</v>
      </c>
      <c r="C46" s="50" t="s">
        <v>201</v>
      </c>
      <c r="D46" s="106" t="s">
        <v>160</v>
      </c>
      <c r="E46" s="361" t="s">
        <v>102</v>
      </c>
      <c r="F46" s="40">
        <v>5000</v>
      </c>
      <c r="G46" s="40"/>
      <c r="H46" s="65">
        <v>2600</v>
      </c>
      <c r="I46" s="65">
        <v>4000</v>
      </c>
      <c r="J46" s="65">
        <v>500</v>
      </c>
      <c r="K46" s="65">
        <v>500</v>
      </c>
      <c r="L46" s="334">
        <v>5000</v>
      </c>
      <c r="M46" s="83">
        <f t="shared" ref="M46:M54" si="20">F46/1.19</f>
        <v>4201.680672268908</v>
      </c>
      <c r="N46" s="373"/>
      <c r="O46" s="83">
        <f t="shared" ref="O46:O54" si="21">H46/1.19</f>
        <v>2184.8739495798322</v>
      </c>
      <c r="P46" s="83">
        <f t="shared" ref="P46:P54" si="22">I46/1.19</f>
        <v>3361.3445378151264</v>
      </c>
      <c r="Q46" s="83">
        <f t="shared" ref="Q46:Q54" si="23">J46/1.19</f>
        <v>420.1680672268908</v>
      </c>
      <c r="R46" s="83">
        <f t="shared" ref="R46:R54" si="24">K46/1.19</f>
        <v>420.1680672268908</v>
      </c>
      <c r="S46" s="329">
        <f t="shared" ref="S46:S54" si="25">L46/1.19</f>
        <v>4201.680672268908</v>
      </c>
      <c r="T46" s="83">
        <f t="shared" ref="T46:T66" si="26">M46+O46+P46+Q46+R46+S46</f>
        <v>14789.915966386554</v>
      </c>
      <c r="U46" s="386" t="s">
        <v>108</v>
      </c>
      <c r="V46" s="92" t="s">
        <v>313</v>
      </c>
      <c r="W46" s="95" t="s">
        <v>317</v>
      </c>
    </row>
    <row r="47" spans="1:25" ht="62.25" customHeight="1" thickBot="1" x14ac:dyDescent="0.3">
      <c r="A47" s="39">
        <v>30</v>
      </c>
      <c r="B47" s="63" t="s">
        <v>34</v>
      </c>
      <c r="C47" s="50" t="s">
        <v>202</v>
      </c>
      <c r="D47" s="107" t="s">
        <v>161</v>
      </c>
      <c r="E47" s="361" t="s">
        <v>98</v>
      </c>
      <c r="F47" s="65">
        <v>2000</v>
      </c>
      <c r="G47" s="376"/>
      <c r="H47" s="65">
        <v>0</v>
      </c>
      <c r="I47" s="65">
        <v>0</v>
      </c>
      <c r="J47" s="65">
        <v>0</v>
      </c>
      <c r="K47" s="65">
        <v>0</v>
      </c>
      <c r="L47" s="334">
        <v>0</v>
      </c>
      <c r="M47" s="83">
        <f t="shared" si="20"/>
        <v>1680.6722689075632</v>
      </c>
      <c r="N47" s="373"/>
      <c r="O47" s="83">
        <f t="shared" si="21"/>
        <v>0</v>
      </c>
      <c r="P47" s="83">
        <f t="shared" si="22"/>
        <v>0</v>
      </c>
      <c r="Q47" s="83">
        <f t="shared" si="23"/>
        <v>0</v>
      </c>
      <c r="R47" s="83">
        <f t="shared" si="24"/>
        <v>0</v>
      </c>
      <c r="S47" s="329">
        <f t="shared" si="25"/>
        <v>0</v>
      </c>
      <c r="T47" s="329">
        <f t="shared" si="26"/>
        <v>1680.6722689075632</v>
      </c>
      <c r="U47" s="386" t="s">
        <v>108</v>
      </c>
      <c r="V47" s="92" t="s">
        <v>318</v>
      </c>
      <c r="W47" s="95" t="s">
        <v>319</v>
      </c>
      <c r="X47" s="45"/>
    </row>
    <row r="48" spans="1:25" ht="207" customHeight="1" thickBot="1" x14ac:dyDescent="0.3">
      <c r="A48" s="39">
        <v>31</v>
      </c>
      <c r="B48" s="87" t="s">
        <v>34</v>
      </c>
      <c r="C48" s="50" t="s">
        <v>203</v>
      </c>
      <c r="D48" s="107" t="s">
        <v>183</v>
      </c>
      <c r="E48" s="361" t="s">
        <v>101</v>
      </c>
      <c r="F48" s="65">
        <v>7000</v>
      </c>
      <c r="G48" s="376"/>
      <c r="H48" s="40">
        <v>500</v>
      </c>
      <c r="I48" s="65">
        <v>3500</v>
      </c>
      <c r="J48" s="65">
        <v>0</v>
      </c>
      <c r="K48" s="65">
        <v>950</v>
      </c>
      <c r="L48" s="334">
        <v>950</v>
      </c>
      <c r="M48" s="83">
        <f t="shared" si="20"/>
        <v>5882.3529411764712</v>
      </c>
      <c r="N48" s="373"/>
      <c r="O48" s="83">
        <f t="shared" si="21"/>
        <v>420.1680672268908</v>
      </c>
      <c r="P48" s="83">
        <f t="shared" si="22"/>
        <v>2941.1764705882356</v>
      </c>
      <c r="Q48" s="83">
        <f t="shared" si="23"/>
        <v>0</v>
      </c>
      <c r="R48" s="83">
        <f t="shared" si="24"/>
        <v>798.31932773109247</v>
      </c>
      <c r="S48" s="329">
        <f t="shared" si="25"/>
        <v>798.31932773109247</v>
      </c>
      <c r="T48" s="329">
        <f t="shared" si="26"/>
        <v>10840.336134453784</v>
      </c>
      <c r="U48" s="386" t="s">
        <v>108</v>
      </c>
      <c r="V48" s="92" t="s">
        <v>320</v>
      </c>
      <c r="W48" s="95" t="s">
        <v>316</v>
      </c>
    </row>
    <row r="49" spans="1:24" ht="63" customHeight="1" thickBot="1" x14ac:dyDescent="0.25">
      <c r="A49" s="39">
        <v>32</v>
      </c>
      <c r="B49" s="87" t="s">
        <v>34</v>
      </c>
      <c r="C49" s="50" t="s">
        <v>204</v>
      </c>
      <c r="D49" s="105" t="s">
        <v>128</v>
      </c>
      <c r="E49" s="361" t="s">
        <v>37</v>
      </c>
      <c r="F49" s="65">
        <v>2000</v>
      </c>
      <c r="G49" s="376"/>
      <c r="H49" s="65">
        <v>0</v>
      </c>
      <c r="I49" s="65">
        <v>0</v>
      </c>
      <c r="J49" s="65">
        <v>0</v>
      </c>
      <c r="K49" s="65">
        <v>0</v>
      </c>
      <c r="L49" s="334">
        <v>0</v>
      </c>
      <c r="M49" s="83">
        <f t="shared" si="20"/>
        <v>1680.6722689075632</v>
      </c>
      <c r="N49" s="373"/>
      <c r="O49" s="83">
        <f t="shared" si="21"/>
        <v>0</v>
      </c>
      <c r="P49" s="83">
        <f t="shared" si="22"/>
        <v>0</v>
      </c>
      <c r="Q49" s="83">
        <f t="shared" si="23"/>
        <v>0</v>
      </c>
      <c r="R49" s="83">
        <f t="shared" si="24"/>
        <v>0</v>
      </c>
      <c r="S49" s="329">
        <f t="shared" si="25"/>
        <v>0</v>
      </c>
      <c r="T49" s="329">
        <f t="shared" si="26"/>
        <v>1680.6722689075632</v>
      </c>
      <c r="U49" s="386" t="s">
        <v>108</v>
      </c>
      <c r="V49" s="92" t="s">
        <v>311</v>
      </c>
      <c r="W49" s="92" t="s">
        <v>311</v>
      </c>
    </row>
    <row r="50" spans="1:24" ht="104.25" customHeight="1" thickBot="1" x14ac:dyDescent="0.25">
      <c r="A50" s="39">
        <v>33</v>
      </c>
      <c r="B50" s="87" t="s">
        <v>34</v>
      </c>
      <c r="C50" s="50" t="s">
        <v>205</v>
      </c>
      <c r="D50" s="98" t="s">
        <v>184</v>
      </c>
      <c r="E50" s="361" t="s">
        <v>39</v>
      </c>
      <c r="F50" s="65">
        <v>90000</v>
      </c>
      <c r="G50" s="376"/>
      <c r="H50" s="65">
        <v>2000</v>
      </c>
      <c r="I50" s="65">
        <v>6400</v>
      </c>
      <c r="J50" s="65">
        <v>700</v>
      </c>
      <c r="K50" s="65">
        <v>900</v>
      </c>
      <c r="L50" s="334">
        <v>900</v>
      </c>
      <c r="M50" s="83">
        <f t="shared" si="20"/>
        <v>75630.252100840342</v>
      </c>
      <c r="N50" s="373"/>
      <c r="O50" s="83">
        <f t="shared" si="21"/>
        <v>1680.6722689075632</v>
      </c>
      <c r="P50" s="83">
        <f t="shared" si="22"/>
        <v>5378.1512605042017</v>
      </c>
      <c r="Q50" s="83">
        <f t="shared" si="23"/>
        <v>588.23529411764707</v>
      </c>
      <c r="R50" s="83">
        <f t="shared" si="24"/>
        <v>756.30252100840335</v>
      </c>
      <c r="S50" s="329">
        <f t="shared" si="25"/>
        <v>756.30252100840335</v>
      </c>
      <c r="T50" s="329">
        <f t="shared" si="26"/>
        <v>84789.915966386572</v>
      </c>
      <c r="U50" s="386" t="s">
        <v>108</v>
      </c>
      <c r="V50" s="92" t="s">
        <v>321</v>
      </c>
      <c r="W50" s="92" t="s">
        <v>307</v>
      </c>
      <c r="X50" s="45"/>
    </row>
    <row r="51" spans="1:24" ht="171" customHeight="1" thickBot="1" x14ac:dyDescent="0.25">
      <c r="A51" s="39">
        <v>34</v>
      </c>
      <c r="B51" s="87" t="s">
        <v>34</v>
      </c>
      <c r="C51" s="50" t="s">
        <v>186</v>
      </c>
      <c r="D51" s="108" t="s">
        <v>162</v>
      </c>
      <c r="E51" s="381" t="s">
        <v>40</v>
      </c>
      <c r="F51" s="65">
        <v>8000</v>
      </c>
      <c r="G51" s="376"/>
      <c r="H51" s="65">
        <v>500</v>
      </c>
      <c r="I51" s="65">
        <v>2400</v>
      </c>
      <c r="J51" s="65">
        <v>200</v>
      </c>
      <c r="K51" s="65">
        <v>500</v>
      </c>
      <c r="L51" s="334">
        <v>500</v>
      </c>
      <c r="M51" s="83">
        <f t="shared" si="20"/>
        <v>6722.6890756302528</v>
      </c>
      <c r="N51" s="373"/>
      <c r="O51" s="83">
        <f t="shared" si="21"/>
        <v>420.1680672268908</v>
      </c>
      <c r="P51" s="83">
        <f t="shared" si="22"/>
        <v>2016.8067226890757</v>
      </c>
      <c r="Q51" s="83">
        <f t="shared" si="23"/>
        <v>168.0672268907563</v>
      </c>
      <c r="R51" s="83">
        <f t="shared" si="24"/>
        <v>420.1680672268908</v>
      </c>
      <c r="S51" s="329">
        <f t="shared" si="25"/>
        <v>420.1680672268908</v>
      </c>
      <c r="T51" s="329">
        <f t="shared" si="26"/>
        <v>10168.067226890757</v>
      </c>
      <c r="U51" s="386" t="s">
        <v>108</v>
      </c>
      <c r="V51" s="92" t="s">
        <v>321</v>
      </c>
      <c r="W51" s="92" t="s">
        <v>307</v>
      </c>
    </row>
    <row r="52" spans="1:24" s="46" customFormat="1" ht="220.5" customHeight="1" thickBot="1" x14ac:dyDescent="0.25">
      <c r="A52" s="39">
        <v>35</v>
      </c>
      <c r="B52" s="87" t="s">
        <v>34</v>
      </c>
      <c r="C52" s="50" t="s">
        <v>187</v>
      </c>
      <c r="D52" s="109" t="s">
        <v>345</v>
      </c>
      <c r="E52" s="382" t="s">
        <v>38</v>
      </c>
      <c r="F52" s="65">
        <v>64000</v>
      </c>
      <c r="G52" s="376"/>
      <c r="H52" s="65">
        <v>2600</v>
      </c>
      <c r="I52" s="65">
        <v>7500</v>
      </c>
      <c r="J52" s="65">
        <v>1750</v>
      </c>
      <c r="K52" s="65">
        <v>1750</v>
      </c>
      <c r="L52" s="334">
        <v>1750</v>
      </c>
      <c r="M52" s="83">
        <f t="shared" si="20"/>
        <v>53781.512605042022</v>
      </c>
      <c r="N52" s="373"/>
      <c r="O52" s="83">
        <f t="shared" si="21"/>
        <v>2184.8739495798322</v>
      </c>
      <c r="P52" s="83">
        <f t="shared" si="22"/>
        <v>6302.5210084033615</v>
      </c>
      <c r="Q52" s="83">
        <f t="shared" si="23"/>
        <v>1470.5882352941178</v>
      </c>
      <c r="R52" s="83">
        <f t="shared" si="24"/>
        <v>1470.5882352941178</v>
      </c>
      <c r="S52" s="329">
        <f t="shared" si="25"/>
        <v>1470.5882352941178</v>
      </c>
      <c r="T52" s="329">
        <f t="shared" si="26"/>
        <v>66680.672268907569</v>
      </c>
      <c r="U52" s="386" t="s">
        <v>108</v>
      </c>
      <c r="V52" s="95" t="s">
        <v>307</v>
      </c>
      <c r="W52" s="95" t="s">
        <v>307</v>
      </c>
    </row>
    <row r="53" spans="1:24" ht="197.25" customHeight="1" thickBot="1" x14ac:dyDescent="0.25">
      <c r="A53" s="39">
        <v>36</v>
      </c>
      <c r="B53" s="87" t="s">
        <v>34</v>
      </c>
      <c r="C53" s="50" t="s">
        <v>188</v>
      </c>
      <c r="D53" s="108" t="s">
        <v>163</v>
      </c>
      <c r="E53" s="381" t="s">
        <v>41</v>
      </c>
      <c r="F53" s="65">
        <v>10000</v>
      </c>
      <c r="G53" s="376"/>
      <c r="H53" s="65">
        <v>1750</v>
      </c>
      <c r="I53" s="65">
        <v>8400</v>
      </c>
      <c r="J53" s="65">
        <v>400</v>
      </c>
      <c r="K53" s="65">
        <v>900</v>
      </c>
      <c r="L53" s="334">
        <v>900</v>
      </c>
      <c r="M53" s="83">
        <f t="shared" si="20"/>
        <v>8403.361344537816</v>
      </c>
      <c r="N53" s="373"/>
      <c r="O53" s="83">
        <f t="shared" si="21"/>
        <v>1470.5882352941178</v>
      </c>
      <c r="P53" s="83">
        <f t="shared" si="22"/>
        <v>7058.8235294117649</v>
      </c>
      <c r="Q53" s="83">
        <f t="shared" si="23"/>
        <v>336.1344537815126</v>
      </c>
      <c r="R53" s="83">
        <f t="shared" si="24"/>
        <v>756.30252100840335</v>
      </c>
      <c r="S53" s="329">
        <f t="shared" si="25"/>
        <v>756.30252100840335</v>
      </c>
      <c r="T53" s="329">
        <f t="shared" si="26"/>
        <v>18781.512605042015</v>
      </c>
      <c r="U53" s="386" t="s">
        <v>108</v>
      </c>
      <c r="V53" s="92" t="s">
        <v>322</v>
      </c>
      <c r="W53" s="95" t="s">
        <v>307</v>
      </c>
    </row>
    <row r="54" spans="1:24" s="46" customFormat="1" ht="75.75" customHeight="1" thickBot="1" x14ac:dyDescent="0.25">
      <c r="A54" s="332">
        <v>37</v>
      </c>
      <c r="B54" s="335" t="s">
        <v>34</v>
      </c>
      <c r="C54" s="50" t="s">
        <v>189</v>
      </c>
      <c r="D54" s="108" t="s">
        <v>346</v>
      </c>
      <c r="E54" s="381" t="s">
        <v>323</v>
      </c>
      <c r="F54" s="334">
        <v>36000</v>
      </c>
      <c r="G54" s="376"/>
      <c r="H54" s="334">
        <v>0</v>
      </c>
      <c r="I54" s="334">
        <v>0</v>
      </c>
      <c r="J54" s="334">
        <v>0</v>
      </c>
      <c r="K54" s="334">
        <v>0</v>
      </c>
      <c r="L54" s="334">
        <v>0</v>
      </c>
      <c r="M54" s="329">
        <f t="shared" si="20"/>
        <v>30252.100840336137</v>
      </c>
      <c r="N54" s="373"/>
      <c r="O54" s="329">
        <f t="shared" si="21"/>
        <v>0</v>
      </c>
      <c r="P54" s="329">
        <f t="shared" si="22"/>
        <v>0</v>
      </c>
      <c r="Q54" s="329">
        <f t="shared" si="23"/>
        <v>0</v>
      </c>
      <c r="R54" s="329">
        <f t="shared" si="24"/>
        <v>0</v>
      </c>
      <c r="S54" s="329">
        <f t="shared" si="25"/>
        <v>0</v>
      </c>
      <c r="T54" s="329">
        <f t="shared" si="26"/>
        <v>30252.100840336137</v>
      </c>
      <c r="U54" s="386" t="s">
        <v>108</v>
      </c>
      <c r="V54" s="92" t="s">
        <v>324</v>
      </c>
      <c r="W54" s="222" t="s">
        <v>307</v>
      </c>
    </row>
    <row r="55" spans="1:24" ht="61.5" customHeight="1" thickBot="1" x14ac:dyDescent="0.25">
      <c r="A55" s="39">
        <v>38</v>
      </c>
      <c r="B55" s="87" t="s">
        <v>34</v>
      </c>
      <c r="C55" s="50" t="s">
        <v>190</v>
      </c>
      <c r="D55" s="110" t="s">
        <v>164</v>
      </c>
      <c r="E55" s="361" t="s">
        <v>42</v>
      </c>
      <c r="F55" s="65">
        <v>30000</v>
      </c>
      <c r="G55" s="376"/>
      <c r="H55" s="65">
        <v>0</v>
      </c>
      <c r="I55" s="65">
        <v>0</v>
      </c>
      <c r="J55" s="65">
        <v>0</v>
      </c>
      <c r="K55" s="65">
        <v>0</v>
      </c>
      <c r="L55" s="334">
        <v>0</v>
      </c>
      <c r="M55" s="111">
        <f>F55</f>
        <v>30000</v>
      </c>
      <c r="N55" s="111"/>
      <c r="O55" s="83">
        <f>H55</f>
        <v>0</v>
      </c>
      <c r="P55" s="83">
        <f>I55</f>
        <v>0</v>
      </c>
      <c r="Q55" s="83">
        <f>J55</f>
        <v>0</v>
      </c>
      <c r="R55" s="83">
        <f>K55</f>
        <v>0</v>
      </c>
      <c r="S55" s="329">
        <f t="shared" ref="S55:S70" si="27">L55/1.19</f>
        <v>0</v>
      </c>
      <c r="T55" s="329">
        <f t="shared" si="26"/>
        <v>30000</v>
      </c>
      <c r="U55" s="386" t="s">
        <v>108</v>
      </c>
      <c r="V55" s="95" t="s">
        <v>313</v>
      </c>
      <c r="W55" s="95" t="s">
        <v>307</v>
      </c>
    </row>
    <row r="56" spans="1:24" ht="191.25" customHeight="1" thickBot="1" x14ac:dyDescent="0.25">
      <c r="A56" s="39">
        <v>39</v>
      </c>
      <c r="B56" s="87" t="s">
        <v>34</v>
      </c>
      <c r="C56" s="50" t="s">
        <v>191</v>
      </c>
      <c r="D56" s="105" t="s">
        <v>374</v>
      </c>
      <c r="E56" s="361" t="s">
        <v>43</v>
      </c>
      <c r="F56" s="65">
        <v>24000</v>
      </c>
      <c r="G56" s="376"/>
      <c r="H56" s="65">
        <v>0</v>
      </c>
      <c r="I56" s="65">
        <v>0</v>
      </c>
      <c r="J56" s="65">
        <v>0</v>
      </c>
      <c r="K56" s="65">
        <v>0</v>
      </c>
      <c r="L56" s="334">
        <v>0</v>
      </c>
      <c r="M56" s="83">
        <f t="shared" ref="M56:M70" si="28">F56/1.19</f>
        <v>20168.067226890758</v>
      </c>
      <c r="N56" s="373"/>
      <c r="O56" s="83">
        <f t="shared" ref="O56:O70" si="29">H56/1.19</f>
        <v>0</v>
      </c>
      <c r="P56" s="83">
        <f t="shared" ref="P56:P70" si="30">I56/1.19</f>
        <v>0</v>
      </c>
      <c r="Q56" s="83">
        <f t="shared" ref="Q56:Q70" si="31">J56/1.19</f>
        <v>0</v>
      </c>
      <c r="R56" s="83">
        <f t="shared" ref="R56:R70" si="32">K56/1.19</f>
        <v>0</v>
      </c>
      <c r="S56" s="329">
        <f t="shared" si="27"/>
        <v>0</v>
      </c>
      <c r="T56" s="329">
        <f t="shared" si="26"/>
        <v>20168.067226890758</v>
      </c>
      <c r="U56" s="386" t="s">
        <v>108</v>
      </c>
      <c r="V56" s="92" t="s">
        <v>313</v>
      </c>
      <c r="W56" s="92" t="s">
        <v>307</v>
      </c>
    </row>
    <row r="57" spans="1:24" ht="78.75" customHeight="1" thickBot="1" x14ac:dyDescent="0.25">
      <c r="A57" s="39">
        <v>40</v>
      </c>
      <c r="B57" s="87" t="s">
        <v>34</v>
      </c>
      <c r="C57" s="50" t="s">
        <v>192</v>
      </c>
      <c r="D57" s="105" t="s">
        <v>83</v>
      </c>
      <c r="E57" s="361" t="s">
        <v>44</v>
      </c>
      <c r="F57" s="65">
        <v>3000</v>
      </c>
      <c r="G57" s="376"/>
      <c r="H57" s="65">
        <v>0</v>
      </c>
      <c r="I57" s="65">
        <v>16000</v>
      </c>
      <c r="J57" s="65">
        <v>0</v>
      </c>
      <c r="K57" s="65">
        <v>0</v>
      </c>
      <c r="L57" s="334">
        <v>0</v>
      </c>
      <c r="M57" s="83">
        <f t="shared" si="28"/>
        <v>2521.0084033613448</v>
      </c>
      <c r="N57" s="373"/>
      <c r="O57" s="83">
        <f t="shared" si="29"/>
        <v>0</v>
      </c>
      <c r="P57" s="83">
        <f t="shared" si="30"/>
        <v>13445.378151260506</v>
      </c>
      <c r="Q57" s="83">
        <f t="shared" si="31"/>
        <v>0</v>
      </c>
      <c r="R57" s="83">
        <f t="shared" si="32"/>
        <v>0</v>
      </c>
      <c r="S57" s="329">
        <f t="shared" si="27"/>
        <v>0</v>
      </c>
      <c r="T57" s="329">
        <f t="shared" si="26"/>
        <v>15966.386554621851</v>
      </c>
      <c r="U57" s="386" t="s">
        <v>108</v>
      </c>
      <c r="V57" s="92" t="s">
        <v>313</v>
      </c>
      <c r="W57" s="95" t="s">
        <v>307</v>
      </c>
    </row>
    <row r="58" spans="1:24" ht="172.5" customHeight="1" thickBot="1" x14ac:dyDescent="0.25">
      <c r="A58" s="39">
        <v>41</v>
      </c>
      <c r="B58" s="87" t="s">
        <v>34</v>
      </c>
      <c r="C58" s="50" t="s">
        <v>206</v>
      </c>
      <c r="D58" s="105" t="s">
        <v>165</v>
      </c>
      <c r="E58" s="361" t="s">
        <v>129</v>
      </c>
      <c r="F58" s="65">
        <v>17000</v>
      </c>
      <c r="G58" s="376"/>
      <c r="H58" s="65">
        <v>0</v>
      </c>
      <c r="I58" s="65">
        <v>12300</v>
      </c>
      <c r="J58" s="65">
        <v>0</v>
      </c>
      <c r="K58" s="65">
        <v>1800</v>
      </c>
      <c r="L58" s="334">
        <v>1800</v>
      </c>
      <c r="M58" s="83">
        <f t="shared" si="28"/>
        <v>14285.714285714286</v>
      </c>
      <c r="N58" s="373"/>
      <c r="O58" s="83">
        <f t="shared" si="29"/>
        <v>0</v>
      </c>
      <c r="P58" s="83">
        <f t="shared" si="30"/>
        <v>10336.134453781513</v>
      </c>
      <c r="Q58" s="83">
        <f t="shared" si="31"/>
        <v>0</v>
      </c>
      <c r="R58" s="83">
        <f t="shared" si="32"/>
        <v>1512.6050420168067</v>
      </c>
      <c r="S58" s="329">
        <f t="shared" si="27"/>
        <v>1512.6050420168067</v>
      </c>
      <c r="T58" s="329">
        <f t="shared" si="26"/>
        <v>27647.058823529413</v>
      </c>
      <c r="U58" s="386" t="s">
        <v>108</v>
      </c>
      <c r="V58" s="92" t="s">
        <v>313</v>
      </c>
      <c r="W58" s="95" t="s">
        <v>307</v>
      </c>
    </row>
    <row r="59" spans="1:24" ht="31.5" customHeight="1" thickBot="1" x14ac:dyDescent="0.25">
      <c r="A59" s="39">
        <v>42</v>
      </c>
      <c r="B59" s="87" t="s">
        <v>34</v>
      </c>
      <c r="C59" s="50" t="s">
        <v>193</v>
      </c>
      <c r="D59" s="105" t="s">
        <v>45</v>
      </c>
      <c r="E59" s="383" t="s">
        <v>46</v>
      </c>
      <c r="F59" s="65">
        <v>3000</v>
      </c>
      <c r="G59" s="376"/>
      <c r="H59" s="65">
        <v>0</v>
      </c>
      <c r="I59" s="65">
        <v>1500</v>
      </c>
      <c r="J59" s="65">
        <v>0</v>
      </c>
      <c r="K59" s="65">
        <v>350</v>
      </c>
      <c r="L59" s="334">
        <v>350</v>
      </c>
      <c r="M59" s="83">
        <f t="shared" si="28"/>
        <v>2521.0084033613448</v>
      </c>
      <c r="N59" s="373"/>
      <c r="O59" s="83">
        <f t="shared" si="29"/>
        <v>0</v>
      </c>
      <c r="P59" s="83">
        <f t="shared" si="30"/>
        <v>1260.5042016806724</v>
      </c>
      <c r="Q59" s="83">
        <f t="shared" si="31"/>
        <v>0</v>
      </c>
      <c r="R59" s="83">
        <f t="shared" si="32"/>
        <v>294.11764705882354</v>
      </c>
      <c r="S59" s="329">
        <f t="shared" si="27"/>
        <v>294.11764705882354</v>
      </c>
      <c r="T59" s="329">
        <f t="shared" si="26"/>
        <v>4369.7478991596645</v>
      </c>
      <c r="U59" s="386" t="s">
        <v>108</v>
      </c>
      <c r="V59" s="92" t="s">
        <v>313</v>
      </c>
      <c r="W59" s="95" t="s">
        <v>307</v>
      </c>
    </row>
    <row r="60" spans="1:24" ht="78.75" customHeight="1" thickBot="1" x14ac:dyDescent="0.25">
      <c r="A60" s="39">
        <v>43</v>
      </c>
      <c r="B60" s="87" t="s">
        <v>34</v>
      </c>
      <c r="C60" s="50" t="s">
        <v>194</v>
      </c>
      <c r="D60" s="105" t="s">
        <v>166</v>
      </c>
      <c r="E60" s="361" t="s">
        <v>47</v>
      </c>
      <c r="F60" s="65">
        <v>3000</v>
      </c>
      <c r="G60" s="376"/>
      <c r="H60" s="65">
        <v>0</v>
      </c>
      <c r="I60" s="65">
        <v>4500</v>
      </c>
      <c r="J60" s="65">
        <v>0</v>
      </c>
      <c r="K60" s="65">
        <v>0</v>
      </c>
      <c r="L60" s="334">
        <v>2000</v>
      </c>
      <c r="M60" s="83">
        <f t="shared" si="28"/>
        <v>2521.0084033613448</v>
      </c>
      <c r="N60" s="373"/>
      <c r="O60" s="83">
        <f t="shared" si="29"/>
        <v>0</v>
      </c>
      <c r="P60" s="83">
        <f t="shared" si="30"/>
        <v>3781.5126050420172</v>
      </c>
      <c r="Q60" s="83">
        <f t="shared" si="31"/>
        <v>0</v>
      </c>
      <c r="R60" s="83">
        <f t="shared" si="32"/>
        <v>0</v>
      </c>
      <c r="S60" s="329">
        <f t="shared" si="27"/>
        <v>1680.6722689075632</v>
      </c>
      <c r="T60" s="329">
        <f t="shared" si="26"/>
        <v>7983.1932773109256</v>
      </c>
      <c r="U60" s="386" t="s">
        <v>108</v>
      </c>
      <c r="V60" s="92" t="s">
        <v>313</v>
      </c>
      <c r="W60" s="95" t="s">
        <v>307</v>
      </c>
    </row>
    <row r="61" spans="1:24" ht="64.5" customHeight="1" thickBot="1" x14ac:dyDescent="0.25">
      <c r="A61" s="287">
        <v>44</v>
      </c>
      <c r="B61" s="87" t="s">
        <v>34</v>
      </c>
      <c r="C61" s="50" t="s">
        <v>195</v>
      </c>
      <c r="D61" s="105" t="s">
        <v>84</v>
      </c>
      <c r="E61" s="361" t="s">
        <v>48</v>
      </c>
      <c r="F61" s="65">
        <v>3000</v>
      </c>
      <c r="G61" s="376"/>
      <c r="H61" s="65">
        <v>0</v>
      </c>
      <c r="I61" s="65">
        <v>1000</v>
      </c>
      <c r="J61" s="65">
        <v>0</v>
      </c>
      <c r="K61" s="65">
        <v>0</v>
      </c>
      <c r="L61" s="334">
        <v>10000</v>
      </c>
      <c r="M61" s="83">
        <f t="shared" si="28"/>
        <v>2521.0084033613448</v>
      </c>
      <c r="N61" s="373"/>
      <c r="O61" s="83">
        <f t="shared" si="29"/>
        <v>0</v>
      </c>
      <c r="P61" s="83">
        <f t="shared" si="30"/>
        <v>840.3361344537816</v>
      </c>
      <c r="Q61" s="83">
        <f t="shared" si="31"/>
        <v>0</v>
      </c>
      <c r="R61" s="83">
        <f t="shared" si="32"/>
        <v>0</v>
      </c>
      <c r="S61" s="329">
        <f t="shared" si="27"/>
        <v>8403.361344537816</v>
      </c>
      <c r="T61" s="329">
        <f t="shared" si="26"/>
        <v>11764.705882352942</v>
      </c>
      <c r="U61" s="386" t="s">
        <v>108</v>
      </c>
      <c r="V61" s="92" t="s">
        <v>307</v>
      </c>
      <c r="W61" s="95" t="s">
        <v>307</v>
      </c>
    </row>
    <row r="62" spans="1:24" ht="31.5" customHeight="1" thickBot="1" x14ac:dyDescent="0.25">
      <c r="A62" s="287">
        <v>45</v>
      </c>
      <c r="B62" s="87" t="s">
        <v>34</v>
      </c>
      <c r="C62" s="50" t="s">
        <v>196</v>
      </c>
      <c r="D62" s="49" t="s">
        <v>85</v>
      </c>
      <c r="E62" s="361" t="s">
        <v>49</v>
      </c>
      <c r="F62" s="65">
        <v>2000</v>
      </c>
      <c r="G62" s="376"/>
      <c r="H62" s="65">
        <v>300</v>
      </c>
      <c r="I62" s="65">
        <v>600</v>
      </c>
      <c r="J62" s="65">
        <v>100</v>
      </c>
      <c r="K62" s="65">
        <v>200</v>
      </c>
      <c r="L62" s="334">
        <v>200</v>
      </c>
      <c r="M62" s="83">
        <f t="shared" si="28"/>
        <v>1680.6722689075632</v>
      </c>
      <c r="N62" s="373"/>
      <c r="O62" s="83">
        <f t="shared" si="29"/>
        <v>252.10084033613447</v>
      </c>
      <c r="P62" s="83">
        <f t="shared" si="30"/>
        <v>504.20168067226894</v>
      </c>
      <c r="Q62" s="83">
        <f t="shared" si="31"/>
        <v>84.033613445378151</v>
      </c>
      <c r="R62" s="83">
        <f t="shared" si="32"/>
        <v>168.0672268907563</v>
      </c>
      <c r="S62" s="329">
        <f t="shared" si="27"/>
        <v>168.0672268907563</v>
      </c>
      <c r="T62" s="329">
        <f t="shared" si="26"/>
        <v>2857.1428571428578</v>
      </c>
      <c r="U62" s="386" t="s">
        <v>108</v>
      </c>
      <c r="V62" s="92" t="s">
        <v>308</v>
      </c>
      <c r="W62" s="221" t="s">
        <v>312</v>
      </c>
    </row>
    <row r="63" spans="1:24" ht="113.25" customHeight="1" thickBot="1" x14ac:dyDescent="0.25">
      <c r="A63" s="287">
        <v>46</v>
      </c>
      <c r="B63" s="87" t="s">
        <v>34</v>
      </c>
      <c r="C63" s="50" t="s">
        <v>197</v>
      </c>
      <c r="D63" s="105" t="s">
        <v>167</v>
      </c>
      <c r="E63" s="361" t="s">
        <v>86</v>
      </c>
      <c r="F63" s="65">
        <v>0</v>
      </c>
      <c r="G63" s="376"/>
      <c r="H63" s="65">
        <v>400</v>
      </c>
      <c r="I63" s="65">
        <v>2400</v>
      </c>
      <c r="J63" s="65">
        <v>0</v>
      </c>
      <c r="K63" s="65">
        <v>0</v>
      </c>
      <c r="L63" s="334">
        <v>0</v>
      </c>
      <c r="M63" s="83">
        <f t="shared" si="28"/>
        <v>0</v>
      </c>
      <c r="N63" s="373"/>
      <c r="O63" s="83">
        <f t="shared" si="29"/>
        <v>336.1344537815126</v>
      </c>
      <c r="P63" s="83">
        <f t="shared" si="30"/>
        <v>2016.8067226890757</v>
      </c>
      <c r="Q63" s="83">
        <f t="shared" si="31"/>
        <v>0</v>
      </c>
      <c r="R63" s="83">
        <f t="shared" si="32"/>
        <v>0</v>
      </c>
      <c r="S63" s="329">
        <f t="shared" si="27"/>
        <v>0</v>
      </c>
      <c r="T63" s="329">
        <f t="shared" si="26"/>
        <v>2352.9411764705883</v>
      </c>
      <c r="U63" s="386" t="s">
        <v>108</v>
      </c>
      <c r="V63" s="89" t="s">
        <v>313</v>
      </c>
      <c r="W63" s="90" t="s">
        <v>319</v>
      </c>
    </row>
    <row r="64" spans="1:24" ht="46.5" customHeight="1" thickBot="1" x14ac:dyDescent="0.25">
      <c r="A64" s="287">
        <v>47</v>
      </c>
      <c r="B64" s="87" t="s">
        <v>34</v>
      </c>
      <c r="C64" s="50" t="s">
        <v>198</v>
      </c>
      <c r="D64" s="105" t="s">
        <v>88</v>
      </c>
      <c r="E64" s="361" t="s">
        <v>87</v>
      </c>
      <c r="F64" s="65">
        <v>1000</v>
      </c>
      <c r="G64" s="376"/>
      <c r="H64" s="65">
        <v>0</v>
      </c>
      <c r="I64" s="65">
        <v>1000</v>
      </c>
      <c r="J64" s="65">
        <v>0</v>
      </c>
      <c r="K64" s="65">
        <v>0</v>
      </c>
      <c r="L64" s="334">
        <v>0</v>
      </c>
      <c r="M64" s="83">
        <f t="shared" si="28"/>
        <v>840.3361344537816</v>
      </c>
      <c r="N64" s="373"/>
      <c r="O64" s="83">
        <f t="shared" si="29"/>
        <v>0</v>
      </c>
      <c r="P64" s="83">
        <f t="shared" si="30"/>
        <v>840.3361344537816</v>
      </c>
      <c r="Q64" s="83">
        <f t="shared" si="31"/>
        <v>0</v>
      </c>
      <c r="R64" s="83">
        <f t="shared" si="32"/>
        <v>0</v>
      </c>
      <c r="S64" s="329">
        <f t="shared" si="27"/>
        <v>0</v>
      </c>
      <c r="T64" s="329">
        <f t="shared" si="26"/>
        <v>1680.6722689075632</v>
      </c>
      <c r="U64" s="386" t="s">
        <v>108</v>
      </c>
      <c r="V64" s="92" t="s">
        <v>312</v>
      </c>
      <c r="W64" s="222" t="s">
        <v>314</v>
      </c>
    </row>
    <row r="65" spans="1:24" ht="99" customHeight="1" thickBot="1" x14ac:dyDescent="0.25">
      <c r="A65" s="287">
        <v>48</v>
      </c>
      <c r="B65" s="87" t="s">
        <v>34</v>
      </c>
      <c r="C65" s="50" t="s">
        <v>251</v>
      </c>
      <c r="D65" s="105" t="s">
        <v>168</v>
      </c>
      <c r="E65" s="361" t="s">
        <v>49</v>
      </c>
      <c r="F65" s="65">
        <v>5000</v>
      </c>
      <c r="G65" s="376"/>
      <c r="H65" s="65">
        <v>0</v>
      </c>
      <c r="I65" s="65">
        <v>800</v>
      </c>
      <c r="J65" s="65">
        <v>0</v>
      </c>
      <c r="K65" s="65">
        <v>300</v>
      </c>
      <c r="L65" s="334">
        <v>300</v>
      </c>
      <c r="M65" s="83">
        <f t="shared" si="28"/>
        <v>4201.680672268908</v>
      </c>
      <c r="N65" s="373"/>
      <c r="O65" s="83">
        <f t="shared" si="29"/>
        <v>0</v>
      </c>
      <c r="P65" s="83">
        <f t="shared" si="30"/>
        <v>672.26890756302521</v>
      </c>
      <c r="Q65" s="83">
        <f t="shared" si="31"/>
        <v>0</v>
      </c>
      <c r="R65" s="83">
        <f t="shared" si="32"/>
        <v>252.10084033613447</v>
      </c>
      <c r="S65" s="329">
        <f t="shared" si="27"/>
        <v>252.10084033613447</v>
      </c>
      <c r="T65" s="329">
        <f t="shared" si="26"/>
        <v>5378.1512605042026</v>
      </c>
      <c r="U65" s="386" t="s">
        <v>108</v>
      </c>
      <c r="V65" s="89" t="s">
        <v>308</v>
      </c>
      <c r="W65" s="90" t="s">
        <v>312</v>
      </c>
    </row>
    <row r="66" spans="1:24" ht="32.25" thickBot="1" x14ac:dyDescent="0.25">
      <c r="A66" s="250">
        <v>49</v>
      </c>
      <c r="B66" s="87" t="s">
        <v>34</v>
      </c>
      <c r="C66" s="50" t="s">
        <v>293</v>
      </c>
      <c r="D66" s="105" t="s">
        <v>89</v>
      </c>
      <c r="E66" s="361" t="s">
        <v>100</v>
      </c>
      <c r="F66" s="65">
        <v>1000</v>
      </c>
      <c r="G66" s="376"/>
      <c r="H66" s="65">
        <v>0</v>
      </c>
      <c r="I66" s="65">
        <v>10000</v>
      </c>
      <c r="J66" s="65">
        <v>0</v>
      </c>
      <c r="K66" s="65">
        <v>0</v>
      </c>
      <c r="L66" s="334">
        <v>0</v>
      </c>
      <c r="M66" s="83">
        <f t="shared" si="28"/>
        <v>840.3361344537816</v>
      </c>
      <c r="N66" s="373"/>
      <c r="O66" s="83">
        <f t="shared" si="29"/>
        <v>0</v>
      </c>
      <c r="P66" s="83">
        <f t="shared" si="30"/>
        <v>8403.361344537816</v>
      </c>
      <c r="Q66" s="83">
        <f t="shared" si="31"/>
        <v>0</v>
      </c>
      <c r="R66" s="83">
        <f t="shared" si="32"/>
        <v>0</v>
      </c>
      <c r="S66" s="329">
        <f t="shared" si="27"/>
        <v>0</v>
      </c>
      <c r="T66" s="329">
        <f t="shared" si="26"/>
        <v>9243.6974789915985</v>
      </c>
      <c r="U66" s="386" t="s">
        <v>108</v>
      </c>
      <c r="V66" s="90" t="s">
        <v>307</v>
      </c>
      <c r="W66" s="90" t="s">
        <v>307</v>
      </c>
    </row>
    <row r="67" spans="1:24" s="46" customFormat="1" ht="35.25" customHeight="1" thickBot="1" x14ac:dyDescent="0.25">
      <c r="A67" s="257">
        <v>50</v>
      </c>
      <c r="B67" s="258" t="s">
        <v>34</v>
      </c>
      <c r="C67" s="50" t="s">
        <v>294</v>
      </c>
      <c r="D67" s="105" t="s">
        <v>298</v>
      </c>
      <c r="E67" s="361" t="s">
        <v>325</v>
      </c>
      <c r="F67" s="259">
        <v>2000</v>
      </c>
      <c r="G67" s="376"/>
      <c r="H67" s="259">
        <v>0</v>
      </c>
      <c r="I67" s="259">
        <v>0</v>
      </c>
      <c r="J67" s="259">
        <v>0</v>
      </c>
      <c r="K67" s="259">
        <v>0</v>
      </c>
      <c r="L67" s="334">
        <v>0</v>
      </c>
      <c r="M67" s="260">
        <f t="shared" si="28"/>
        <v>1680.6722689075632</v>
      </c>
      <c r="N67" s="373"/>
      <c r="O67" s="260">
        <f t="shared" si="29"/>
        <v>0</v>
      </c>
      <c r="P67" s="260">
        <f t="shared" si="30"/>
        <v>0</v>
      </c>
      <c r="Q67" s="260">
        <f t="shared" si="31"/>
        <v>0</v>
      </c>
      <c r="R67" s="260">
        <f t="shared" si="32"/>
        <v>0</v>
      </c>
      <c r="S67" s="329">
        <f t="shared" si="27"/>
        <v>0</v>
      </c>
      <c r="T67" s="329">
        <f t="shared" ref="T67:T71" si="33">M67+O67+P67+Q67+R67+S67</f>
        <v>1680.6722689075632</v>
      </c>
      <c r="U67" s="386" t="s">
        <v>108</v>
      </c>
      <c r="V67" s="261" t="s">
        <v>318</v>
      </c>
      <c r="W67" s="261" t="s">
        <v>318</v>
      </c>
    </row>
    <row r="68" spans="1:24" s="46" customFormat="1" ht="33" customHeight="1" thickBot="1" x14ac:dyDescent="0.25">
      <c r="A68" s="287">
        <v>51</v>
      </c>
      <c r="B68" s="251" t="s">
        <v>34</v>
      </c>
      <c r="C68" s="50" t="s">
        <v>295</v>
      </c>
      <c r="D68" s="105" t="s">
        <v>250</v>
      </c>
      <c r="E68" s="361" t="s">
        <v>257</v>
      </c>
      <c r="F68" s="252">
        <v>2500</v>
      </c>
      <c r="G68" s="376"/>
      <c r="H68" s="252">
        <v>0</v>
      </c>
      <c r="I68" s="252">
        <v>0</v>
      </c>
      <c r="J68" s="252">
        <v>0</v>
      </c>
      <c r="K68" s="252">
        <v>0</v>
      </c>
      <c r="L68" s="334">
        <v>0</v>
      </c>
      <c r="M68" s="253">
        <f t="shared" si="28"/>
        <v>2100.840336134454</v>
      </c>
      <c r="N68" s="373"/>
      <c r="O68" s="253">
        <f t="shared" si="29"/>
        <v>0</v>
      </c>
      <c r="P68" s="253">
        <f t="shared" si="30"/>
        <v>0</v>
      </c>
      <c r="Q68" s="253">
        <f t="shared" si="31"/>
        <v>0</v>
      </c>
      <c r="R68" s="253">
        <f t="shared" si="32"/>
        <v>0</v>
      </c>
      <c r="S68" s="329">
        <f t="shared" si="27"/>
        <v>0</v>
      </c>
      <c r="T68" s="329">
        <f t="shared" si="33"/>
        <v>2100.840336134454</v>
      </c>
      <c r="U68" s="386" t="s">
        <v>108</v>
      </c>
      <c r="V68" s="254" t="s">
        <v>307</v>
      </c>
      <c r="W68" s="254" t="s">
        <v>308</v>
      </c>
    </row>
    <row r="69" spans="1:24" s="46" customFormat="1" ht="39.75" customHeight="1" thickBot="1" x14ac:dyDescent="0.25">
      <c r="A69" s="287">
        <v>52</v>
      </c>
      <c r="B69" s="275" t="s">
        <v>34</v>
      </c>
      <c r="C69" s="50" t="s">
        <v>296</v>
      </c>
      <c r="D69" s="105" t="s">
        <v>299</v>
      </c>
      <c r="E69" s="361" t="s">
        <v>326</v>
      </c>
      <c r="F69" s="274">
        <v>0</v>
      </c>
      <c r="G69" s="376"/>
      <c r="H69" s="274">
        <v>0</v>
      </c>
      <c r="I69" s="274">
        <v>0</v>
      </c>
      <c r="J69" s="274">
        <v>0</v>
      </c>
      <c r="K69" s="274">
        <v>0</v>
      </c>
      <c r="L69" s="334">
        <v>20000</v>
      </c>
      <c r="M69" s="272">
        <f t="shared" si="28"/>
        <v>0</v>
      </c>
      <c r="N69" s="373"/>
      <c r="O69" s="272">
        <f t="shared" si="29"/>
        <v>0</v>
      </c>
      <c r="P69" s="272">
        <f t="shared" si="30"/>
        <v>0</v>
      </c>
      <c r="Q69" s="272">
        <f t="shared" si="31"/>
        <v>0</v>
      </c>
      <c r="R69" s="272">
        <f t="shared" si="32"/>
        <v>0</v>
      </c>
      <c r="S69" s="329">
        <f t="shared" si="27"/>
        <v>16806.722689075632</v>
      </c>
      <c r="T69" s="329">
        <f t="shared" si="33"/>
        <v>16806.722689075632</v>
      </c>
      <c r="U69" s="386" t="s">
        <v>108</v>
      </c>
      <c r="V69" s="273" t="s">
        <v>307</v>
      </c>
      <c r="W69" s="273" t="s">
        <v>308</v>
      </c>
    </row>
    <row r="70" spans="1:24" ht="30.75" customHeight="1" thickBot="1" x14ac:dyDescent="0.25">
      <c r="A70" s="313">
        <v>53</v>
      </c>
      <c r="B70" s="87" t="s">
        <v>34</v>
      </c>
      <c r="C70" s="50" t="s">
        <v>297</v>
      </c>
      <c r="D70" s="105" t="s">
        <v>50</v>
      </c>
      <c r="E70" s="361"/>
      <c r="F70" s="65">
        <v>2500</v>
      </c>
      <c r="G70" s="376"/>
      <c r="H70" s="65">
        <v>350</v>
      </c>
      <c r="I70" s="65">
        <v>2700</v>
      </c>
      <c r="J70" s="65">
        <v>350</v>
      </c>
      <c r="K70" s="65">
        <v>850</v>
      </c>
      <c r="L70" s="334">
        <v>2350</v>
      </c>
      <c r="M70" s="83">
        <f t="shared" si="28"/>
        <v>2100.840336134454</v>
      </c>
      <c r="N70" s="373"/>
      <c r="O70" s="83">
        <f t="shared" si="29"/>
        <v>294.11764705882354</v>
      </c>
      <c r="P70" s="83">
        <f t="shared" si="30"/>
        <v>2268.90756302521</v>
      </c>
      <c r="Q70" s="83">
        <f t="shared" si="31"/>
        <v>294.11764705882354</v>
      </c>
      <c r="R70" s="83">
        <f t="shared" si="32"/>
        <v>714.28571428571433</v>
      </c>
      <c r="S70" s="329">
        <f t="shared" si="27"/>
        <v>1974.7899159663866</v>
      </c>
      <c r="T70" s="329">
        <f t="shared" si="33"/>
        <v>7647.0588235294117</v>
      </c>
      <c r="U70" s="386" t="s">
        <v>108</v>
      </c>
      <c r="V70" s="89" t="s">
        <v>313</v>
      </c>
      <c r="W70" s="90" t="s">
        <v>319</v>
      </c>
      <c r="X70" s="45"/>
    </row>
    <row r="71" spans="1:24" ht="21.75" customHeight="1" thickBot="1" x14ac:dyDescent="0.25">
      <c r="A71" s="313">
        <v>54</v>
      </c>
      <c r="B71" s="87"/>
      <c r="C71" s="39"/>
      <c r="D71" s="49" t="s">
        <v>90</v>
      </c>
      <c r="E71" s="361"/>
      <c r="F71" s="40">
        <f t="shared" ref="F71:S71" si="34">SUM(F46:F70)</f>
        <v>323000</v>
      </c>
      <c r="G71" s="40"/>
      <c r="H71" s="40">
        <f t="shared" si="34"/>
        <v>11000</v>
      </c>
      <c r="I71" s="40">
        <f t="shared" si="34"/>
        <v>85000</v>
      </c>
      <c r="J71" s="40">
        <f t="shared" si="34"/>
        <v>4000</v>
      </c>
      <c r="K71" s="40">
        <f t="shared" si="34"/>
        <v>9000</v>
      </c>
      <c r="L71" s="40">
        <f t="shared" si="34"/>
        <v>47000</v>
      </c>
      <c r="M71" s="83">
        <f t="shared" si="34"/>
        <v>276218.48739495798</v>
      </c>
      <c r="N71" s="373"/>
      <c r="O71" s="83">
        <f t="shared" si="34"/>
        <v>9243.6974789915967</v>
      </c>
      <c r="P71" s="83">
        <f t="shared" si="34"/>
        <v>71428.571428571435</v>
      </c>
      <c r="Q71" s="83">
        <f t="shared" si="34"/>
        <v>3361.3445378151259</v>
      </c>
      <c r="R71" s="83">
        <f t="shared" si="34"/>
        <v>7563.0252100840344</v>
      </c>
      <c r="S71" s="329">
        <f t="shared" si="34"/>
        <v>39495.798319327732</v>
      </c>
      <c r="T71" s="329">
        <f t="shared" si="33"/>
        <v>407310.92436974787</v>
      </c>
      <c r="U71" s="387"/>
      <c r="V71" s="102"/>
      <c r="W71" s="103"/>
    </row>
    <row r="72" spans="1:24" ht="25.5" customHeight="1" thickBot="1" x14ac:dyDescent="0.25">
      <c r="A72" s="313">
        <v>55</v>
      </c>
      <c r="B72" s="87"/>
      <c r="C72" s="39"/>
      <c r="D72" s="70" t="s">
        <v>179</v>
      </c>
      <c r="E72" s="361"/>
      <c r="F72" s="40">
        <f>F45+F71</f>
        <v>404000</v>
      </c>
      <c r="G72" s="40"/>
      <c r="H72" s="40">
        <f>H45+H71</f>
        <v>34005</v>
      </c>
      <c r="I72" s="40">
        <f>I45+I71</f>
        <v>174588</v>
      </c>
      <c r="J72" s="40">
        <f>J45+J71</f>
        <v>10000</v>
      </c>
      <c r="K72" s="40">
        <f>K45+K71</f>
        <v>11000</v>
      </c>
      <c r="L72" s="40"/>
      <c r="M72" s="83">
        <f t="shared" ref="M72:T72" si="35">M45+M71</f>
        <v>344285.71428571432</v>
      </c>
      <c r="N72" s="373"/>
      <c r="O72" s="83">
        <f t="shared" si="35"/>
        <v>28575.63025210084</v>
      </c>
      <c r="P72" s="83">
        <f t="shared" si="35"/>
        <v>146712.60504201683</v>
      </c>
      <c r="Q72" s="83">
        <f t="shared" si="35"/>
        <v>8403.361344537816</v>
      </c>
      <c r="R72" s="83">
        <f t="shared" si="35"/>
        <v>9243.6974789915985</v>
      </c>
      <c r="S72" s="347">
        <f t="shared" si="35"/>
        <v>39495.798319327732</v>
      </c>
      <c r="T72" s="349">
        <f t="shared" si="35"/>
        <v>576716.80672268907</v>
      </c>
      <c r="U72" s="387"/>
      <c r="V72" s="102"/>
      <c r="W72" s="103"/>
    </row>
    <row r="73" spans="1:24" ht="231.75" customHeight="1" thickBot="1" x14ac:dyDescent="0.25">
      <c r="A73" s="432">
        <v>56</v>
      </c>
      <c r="B73" s="448" t="s">
        <v>109</v>
      </c>
      <c r="C73" s="432">
        <v>45</v>
      </c>
      <c r="D73" s="441" t="s">
        <v>238</v>
      </c>
      <c r="E73" s="442" t="s">
        <v>51</v>
      </c>
      <c r="F73" s="440">
        <v>310000</v>
      </c>
      <c r="G73" s="376"/>
      <c r="H73" s="65">
        <v>0</v>
      </c>
      <c r="I73" s="65">
        <v>0</v>
      </c>
      <c r="J73" s="65">
        <v>0</v>
      </c>
      <c r="K73" s="65">
        <v>0</v>
      </c>
      <c r="L73" s="334">
        <v>0</v>
      </c>
      <c r="M73" s="421">
        <f>F73/1.19</f>
        <v>260504.20168067227</v>
      </c>
      <c r="N73" s="373"/>
      <c r="O73" s="421">
        <v>0</v>
      </c>
      <c r="P73" s="421">
        <v>0</v>
      </c>
      <c r="Q73" s="421">
        <v>0</v>
      </c>
      <c r="R73" s="421">
        <v>0</v>
      </c>
      <c r="S73" s="329">
        <v>0</v>
      </c>
      <c r="T73" s="421">
        <f>M73+O73+P73+Q73+R73+S73</f>
        <v>260504.20168067227</v>
      </c>
      <c r="U73" s="422" t="s">
        <v>108</v>
      </c>
      <c r="V73" s="423" t="s">
        <v>309</v>
      </c>
      <c r="W73" s="424" t="s">
        <v>316</v>
      </c>
    </row>
    <row r="74" spans="1:24" ht="12" hidden="1" customHeight="1" thickBot="1" x14ac:dyDescent="0.25">
      <c r="A74" s="432"/>
      <c r="B74" s="448"/>
      <c r="C74" s="432"/>
      <c r="D74" s="441"/>
      <c r="E74" s="442"/>
      <c r="F74" s="440"/>
      <c r="G74" s="376"/>
      <c r="H74" s="65">
        <v>0</v>
      </c>
      <c r="I74" s="65">
        <v>0</v>
      </c>
      <c r="J74" s="65">
        <v>0</v>
      </c>
      <c r="K74" s="65"/>
      <c r="L74" s="334"/>
      <c r="M74" s="421"/>
      <c r="N74" s="373"/>
      <c r="O74" s="421"/>
      <c r="P74" s="421"/>
      <c r="Q74" s="421"/>
      <c r="R74" s="421"/>
      <c r="S74" s="329"/>
      <c r="T74" s="421"/>
      <c r="U74" s="422"/>
      <c r="V74" s="423"/>
      <c r="W74" s="424"/>
    </row>
    <row r="75" spans="1:24" ht="29.25" customHeight="1" thickBot="1" x14ac:dyDescent="0.3">
      <c r="A75" s="39">
        <v>57</v>
      </c>
      <c r="B75" s="87"/>
      <c r="C75" s="39"/>
      <c r="D75" s="107" t="s">
        <v>91</v>
      </c>
      <c r="E75" s="361"/>
      <c r="F75" s="65">
        <f>F73</f>
        <v>310000</v>
      </c>
      <c r="G75" s="376"/>
      <c r="H75" s="65">
        <f t="shared" ref="H75:I75" si="36">SUM(H73:H74)</f>
        <v>0</v>
      </c>
      <c r="I75" s="65">
        <f t="shared" si="36"/>
        <v>0</v>
      </c>
      <c r="J75" s="65">
        <f>SUM(J73:J74)</f>
        <v>0</v>
      </c>
      <c r="K75" s="65">
        <f>SUM(K73:K74)</f>
        <v>0</v>
      </c>
      <c r="L75" s="334">
        <v>0</v>
      </c>
      <c r="M75" s="83">
        <f>M73</f>
        <v>260504.20168067227</v>
      </c>
      <c r="N75" s="373"/>
      <c r="O75" s="347">
        <f t="shared" ref="O75:S75" si="37">O73</f>
        <v>0</v>
      </c>
      <c r="P75" s="347">
        <f t="shared" si="37"/>
        <v>0</v>
      </c>
      <c r="Q75" s="347">
        <f t="shared" si="37"/>
        <v>0</v>
      </c>
      <c r="R75" s="347">
        <f t="shared" si="37"/>
        <v>0</v>
      </c>
      <c r="S75" s="347">
        <f t="shared" si="37"/>
        <v>0</v>
      </c>
      <c r="T75" s="83">
        <f>M75+O75+P75+Q75+R75</f>
        <v>260504.20168067227</v>
      </c>
      <c r="U75" s="387"/>
      <c r="V75" s="102"/>
      <c r="W75" s="103"/>
    </row>
    <row r="76" spans="1:24" s="11" customFormat="1" ht="26.25" customHeight="1" thickBot="1" x14ac:dyDescent="0.25">
      <c r="A76" s="428">
        <v>58</v>
      </c>
      <c r="B76" s="432" t="s">
        <v>75</v>
      </c>
      <c r="C76" s="432">
        <v>46</v>
      </c>
      <c r="D76" s="441" t="s">
        <v>267</v>
      </c>
      <c r="E76" s="442" t="s">
        <v>77</v>
      </c>
      <c r="F76" s="440">
        <v>0</v>
      </c>
      <c r="G76" s="438">
        <v>1000</v>
      </c>
      <c r="H76" s="440">
        <v>0</v>
      </c>
      <c r="I76" s="440">
        <v>21000</v>
      </c>
      <c r="J76" s="433">
        <v>0</v>
      </c>
      <c r="K76" s="433">
        <v>0</v>
      </c>
      <c r="L76" s="426">
        <v>0</v>
      </c>
      <c r="M76" s="421">
        <f t="shared" ref="M76:S76" si="38">F76/1.09</f>
        <v>0</v>
      </c>
      <c r="N76" s="421">
        <f t="shared" si="38"/>
        <v>917.43119266055044</v>
      </c>
      <c r="O76" s="421">
        <f t="shared" si="38"/>
        <v>0</v>
      </c>
      <c r="P76" s="421">
        <f t="shared" si="38"/>
        <v>19266.055045871559</v>
      </c>
      <c r="Q76" s="421">
        <f t="shared" si="38"/>
        <v>0</v>
      </c>
      <c r="R76" s="421">
        <f t="shared" si="38"/>
        <v>0</v>
      </c>
      <c r="S76" s="421">
        <f t="shared" si="38"/>
        <v>0</v>
      </c>
      <c r="T76" s="436">
        <f>M76+N76+O76+P76+Q76+R76</f>
        <v>20183.48623853211</v>
      </c>
      <c r="U76" s="422" t="s">
        <v>108</v>
      </c>
      <c r="V76" s="423" t="s">
        <v>318</v>
      </c>
      <c r="W76" s="424" t="s">
        <v>316</v>
      </c>
    </row>
    <row r="77" spans="1:24" s="11" customFormat="1" ht="11.25" customHeight="1" thickBot="1" x14ac:dyDescent="0.25">
      <c r="A77" s="429"/>
      <c r="B77" s="432"/>
      <c r="C77" s="432"/>
      <c r="D77" s="441"/>
      <c r="E77" s="442"/>
      <c r="F77" s="440"/>
      <c r="G77" s="439"/>
      <c r="H77" s="440"/>
      <c r="I77" s="440"/>
      <c r="J77" s="433"/>
      <c r="K77" s="433"/>
      <c r="L77" s="427"/>
      <c r="M77" s="421"/>
      <c r="N77" s="421"/>
      <c r="O77" s="421"/>
      <c r="P77" s="421"/>
      <c r="Q77" s="421"/>
      <c r="R77" s="421"/>
      <c r="S77" s="421"/>
      <c r="T77" s="437"/>
      <c r="U77" s="422"/>
      <c r="V77" s="423"/>
      <c r="W77" s="424"/>
    </row>
    <row r="78" spans="1:24" ht="171" customHeight="1" thickBot="1" x14ac:dyDescent="0.25">
      <c r="A78" s="262">
        <v>59</v>
      </c>
      <c r="B78" s="87" t="s">
        <v>53</v>
      </c>
      <c r="C78" s="39">
        <v>47</v>
      </c>
      <c r="D78" s="110" t="s">
        <v>171</v>
      </c>
      <c r="E78" s="361" t="s">
        <v>92</v>
      </c>
      <c r="F78" s="65">
        <v>33000</v>
      </c>
      <c r="G78" s="376">
        <v>1000</v>
      </c>
      <c r="H78" s="65">
        <v>1000</v>
      </c>
      <c r="I78" s="65">
        <v>7000</v>
      </c>
      <c r="J78" s="66">
        <v>0</v>
      </c>
      <c r="K78" s="66">
        <v>0</v>
      </c>
      <c r="L78" s="333">
        <v>0</v>
      </c>
      <c r="M78" s="83">
        <f t="shared" ref="M78:S78" si="39">F78/1.19</f>
        <v>27731.092436974792</v>
      </c>
      <c r="N78" s="373">
        <f t="shared" si="39"/>
        <v>840.3361344537816</v>
      </c>
      <c r="O78" s="83">
        <f t="shared" si="39"/>
        <v>840.3361344537816</v>
      </c>
      <c r="P78" s="83">
        <f t="shared" si="39"/>
        <v>5882.3529411764712</v>
      </c>
      <c r="Q78" s="83">
        <f t="shared" si="39"/>
        <v>0</v>
      </c>
      <c r="R78" s="83">
        <f t="shared" si="39"/>
        <v>0</v>
      </c>
      <c r="S78" s="329">
        <f t="shared" si="39"/>
        <v>0</v>
      </c>
      <c r="T78" s="111">
        <f>M78+N78+O78+P78+Q78+R78+S78</f>
        <v>35294.117647058825</v>
      </c>
      <c r="U78" s="386" t="s">
        <v>108</v>
      </c>
      <c r="V78" s="239" t="s">
        <v>318</v>
      </c>
      <c r="W78" s="240" t="s">
        <v>316</v>
      </c>
    </row>
    <row r="79" spans="1:24" ht="101.25" customHeight="1" thickBot="1" x14ac:dyDescent="0.25">
      <c r="A79" s="262">
        <v>60</v>
      </c>
      <c r="B79" s="39" t="s">
        <v>54</v>
      </c>
      <c r="C79" s="39">
        <v>48</v>
      </c>
      <c r="D79" s="49" t="s">
        <v>93</v>
      </c>
      <c r="E79" s="361" t="s">
        <v>94</v>
      </c>
      <c r="F79" s="65">
        <v>22000</v>
      </c>
      <c r="G79" s="376"/>
      <c r="H79" s="65">
        <v>6000</v>
      </c>
      <c r="I79" s="99">
        <v>15000</v>
      </c>
      <c r="J79" s="65">
        <v>1000</v>
      </c>
      <c r="K79" s="65">
        <v>1000</v>
      </c>
      <c r="L79" s="334">
        <v>0</v>
      </c>
      <c r="M79" s="83">
        <f>F79/1.19</f>
        <v>18487.394957983193</v>
      </c>
      <c r="N79" s="373"/>
      <c r="O79" s="83">
        <f t="shared" ref="O79:S80" si="40">H79/1.19</f>
        <v>5042.0168067226896</v>
      </c>
      <c r="P79" s="83">
        <f t="shared" si="40"/>
        <v>12605.042016806723</v>
      </c>
      <c r="Q79" s="83">
        <f t="shared" si="40"/>
        <v>840.3361344537816</v>
      </c>
      <c r="R79" s="83">
        <f t="shared" si="40"/>
        <v>840.3361344537816</v>
      </c>
      <c r="S79" s="329">
        <f t="shared" si="40"/>
        <v>0</v>
      </c>
      <c r="T79" s="111">
        <f>M79+O79+P79+Q79+R79+S79</f>
        <v>37815.126050420171</v>
      </c>
      <c r="U79" s="386" t="s">
        <v>108</v>
      </c>
      <c r="V79" s="239" t="s">
        <v>312</v>
      </c>
      <c r="W79" s="240" t="s">
        <v>327</v>
      </c>
    </row>
    <row r="80" spans="1:24" s="46" customFormat="1" ht="80.25" customHeight="1" thickBot="1" x14ac:dyDescent="0.25">
      <c r="A80" s="286">
        <v>61</v>
      </c>
      <c r="B80" s="287" t="s">
        <v>54</v>
      </c>
      <c r="C80" s="287">
        <v>49</v>
      </c>
      <c r="D80" s="49" t="s">
        <v>276</v>
      </c>
      <c r="E80" s="361" t="s">
        <v>94</v>
      </c>
      <c r="F80" s="288">
        <v>0</v>
      </c>
      <c r="G80" s="376"/>
      <c r="H80" s="288">
        <v>4000</v>
      </c>
      <c r="I80" s="288">
        <v>9000</v>
      </c>
      <c r="J80" s="288">
        <v>0</v>
      </c>
      <c r="K80" s="288">
        <v>0</v>
      </c>
      <c r="L80" s="334">
        <v>0</v>
      </c>
      <c r="M80" s="283">
        <f>F80/1.19</f>
        <v>0</v>
      </c>
      <c r="N80" s="373"/>
      <c r="O80" s="283">
        <f t="shared" si="40"/>
        <v>3361.3445378151264</v>
      </c>
      <c r="P80" s="283">
        <f t="shared" si="40"/>
        <v>7563.0252100840344</v>
      </c>
      <c r="Q80" s="283">
        <f t="shared" si="40"/>
        <v>0</v>
      </c>
      <c r="R80" s="283">
        <f t="shared" si="40"/>
        <v>0</v>
      </c>
      <c r="S80" s="329">
        <f t="shared" si="40"/>
        <v>0</v>
      </c>
      <c r="T80" s="111">
        <f>M80+O80+P80+Q80+R80+S80</f>
        <v>10924.36974789916</v>
      </c>
      <c r="U80" s="386" t="s">
        <v>286</v>
      </c>
      <c r="V80" s="284" t="s">
        <v>318</v>
      </c>
      <c r="W80" s="285" t="s">
        <v>307</v>
      </c>
    </row>
    <row r="81" spans="1:23" ht="23.25" customHeight="1" thickBot="1" x14ac:dyDescent="0.25">
      <c r="A81" s="263">
        <v>62</v>
      </c>
      <c r="B81" s="39"/>
      <c r="C81" s="39"/>
      <c r="D81" s="70" t="s">
        <v>130</v>
      </c>
      <c r="E81" s="361"/>
      <c r="F81" s="40">
        <f>SUM(F76:F80)</f>
        <v>55000</v>
      </c>
      <c r="G81" s="40">
        <f>SUM(G76:G80)</f>
        <v>2000</v>
      </c>
      <c r="H81" s="40">
        <f>SUM(H76:H80)</f>
        <v>11000</v>
      </c>
      <c r="I81" s="40">
        <f t="shared" ref="I81:L81" si="41">SUM(I76:I80)</f>
        <v>52000</v>
      </c>
      <c r="J81" s="40">
        <f t="shared" si="41"/>
        <v>1000</v>
      </c>
      <c r="K81" s="88">
        <f t="shared" si="41"/>
        <v>1000</v>
      </c>
      <c r="L81" s="88">
        <f t="shared" si="41"/>
        <v>0</v>
      </c>
      <c r="M81" s="283">
        <f t="shared" ref="M81:N81" si="42">SUM(M76:M80)</f>
        <v>46218.487394957985</v>
      </c>
      <c r="N81" s="373">
        <f t="shared" si="42"/>
        <v>1757.7673271143321</v>
      </c>
      <c r="O81" s="283">
        <f t="shared" ref="O81" si="43">SUM(O76:O80)</f>
        <v>9243.6974789915985</v>
      </c>
      <c r="P81" s="283">
        <f t="shared" ref="P81" si="44">SUM(P76:P80)</f>
        <v>45316.475213938793</v>
      </c>
      <c r="Q81" s="283">
        <f t="shared" ref="Q81" si="45">SUM(Q76:Q80)</f>
        <v>840.3361344537816</v>
      </c>
      <c r="R81" s="283">
        <f t="shared" ref="R81:S81" si="46">SUM(R76:R80)</f>
        <v>840.3361344537816</v>
      </c>
      <c r="S81" s="329">
        <f t="shared" si="46"/>
        <v>0</v>
      </c>
      <c r="T81" s="283">
        <f t="shared" ref="T81" si="47">SUM(T76:T80)</f>
        <v>104217.09968391026</v>
      </c>
      <c r="U81" s="387"/>
      <c r="V81" s="93"/>
      <c r="W81" s="94"/>
    </row>
    <row r="82" spans="1:23" s="46" customFormat="1" ht="33" customHeight="1" thickBot="1" x14ac:dyDescent="0.25">
      <c r="A82" s="331">
        <v>63</v>
      </c>
      <c r="B82" s="332" t="s">
        <v>300</v>
      </c>
      <c r="C82" s="332">
        <v>50</v>
      </c>
      <c r="D82" s="49" t="s">
        <v>301</v>
      </c>
      <c r="E82" s="361" t="s">
        <v>328</v>
      </c>
      <c r="F82" s="40">
        <v>27000</v>
      </c>
      <c r="G82" s="40"/>
      <c r="H82" s="40">
        <v>1000</v>
      </c>
      <c r="I82" s="40">
        <v>10000</v>
      </c>
      <c r="J82" s="40">
        <v>0</v>
      </c>
      <c r="K82" s="88">
        <v>0</v>
      </c>
      <c r="L82" s="88">
        <v>7000</v>
      </c>
      <c r="M82" s="329">
        <f>F82/1.19</f>
        <v>22689.0756302521</v>
      </c>
      <c r="N82" s="373"/>
      <c r="O82" s="329">
        <f t="shared" ref="O82:S85" si="48">H82/1.19</f>
        <v>840.3361344537816</v>
      </c>
      <c r="P82" s="329">
        <f t="shared" si="48"/>
        <v>8403.361344537816</v>
      </c>
      <c r="Q82" s="329">
        <f t="shared" si="48"/>
        <v>0</v>
      </c>
      <c r="R82" s="329">
        <f t="shared" si="48"/>
        <v>0</v>
      </c>
      <c r="S82" s="329">
        <f t="shared" si="48"/>
        <v>5882.3529411764712</v>
      </c>
      <c r="T82" s="329">
        <f>M82+O82+P82+Q82+R82+S82</f>
        <v>37815.126050420164</v>
      </c>
      <c r="U82" s="386" t="s">
        <v>108</v>
      </c>
      <c r="V82" s="350" t="s">
        <v>312</v>
      </c>
      <c r="W82" s="351" t="s">
        <v>316</v>
      </c>
    </row>
    <row r="83" spans="1:23" ht="36" customHeight="1" thickBot="1" x14ac:dyDescent="0.25">
      <c r="A83" s="357">
        <v>64</v>
      </c>
      <c r="B83" s="87" t="s">
        <v>55</v>
      </c>
      <c r="C83" s="39">
        <v>51</v>
      </c>
      <c r="D83" s="49" t="s">
        <v>224</v>
      </c>
      <c r="E83" s="361"/>
      <c r="F83" s="65">
        <v>20000</v>
      </c>
      <c r="G83" s="376"/>
      <c r="H83" s="65">
        <v>10000</v>
      </c>
      <c r="I83" s="65">
        <v>28000</v>
      </c>
      <c r="J83" s="65">
        <v>4000</v>
      </c>
      <c r="K83" s="65">
        <v>0</v>
      </c>
      <c r="L83" s="334">
        <v>0</v>
      </c>
      <c r="M83" s="83">
        <f>F83/1.19</f>
        <v>16806.722689075632</v>
      </c>
      <c r="N83" s="373"/>
      <c r="O83" s="83">
        <f t="shared" si="48"/>
        <v>8403.361344537816</v>
      </c>
      <c r="P83" s="83">
        <f t="shared" si="48"/>
        <v>23529.411764705885</v>
      </c>
      <c r="Q83" s="83">
        <f t="shared" si="48"/>
        <v>3361.3445378151264</v>
      </c>
      <c r="R83" s="329">
        <f t="shared" si="48"/>
        <v>0</v>
      </c>
      <c r="S83" s="329">
        <f t="shared" si="48"/>
        <v>0</v>
      </c>
      <c r="T83" s="329">
        <f>M83+O83+P83+Q83+R83+S83</f>
        <v>52100.840336134454</v>
      </c>
      <c r="U83" s="386" t="s">
        <v>108</v>
      </c>
      <c r="V83" s="89" t="s">
        <v>312</v>
      </c>
      <c r="W83" s="90" t="s">
        <v>316</v>
      </c>
    </row>
    <row r="84" spans="1:23" s="46" customFormat="1" ht="30.75" customHeight="1" thickBot="1" x14ac:dyDescent="0.25">
      <c r="A84" s="357">
        <v>65</v>
      </c>
      <c r="B84" s="249" t="s">
        <v>55</v>
      </c>
      <c r="C84" s="247">
        <v>52</v>
      </c>
      <c r="D84" s="49" t="s">
        <v>248</v>
      </c>
      <c r="E84" s="361"/>
      <c r="F84" s="248">
        <v>42000</v>
      </c>
      <c r="G84" s="376"/>
      <c r="H84" s="248">
        <v>0</v>
      </c>
      <c r="I84" s="248">
        <v>0</v>
      </c>
      <c r="J84" s="248">
        <v>0</v>
      </c>
      <c r="K84" s="248">
        <v>0</v>
      </c>
      <c r="L84" s="334">
        <v>0</v>
      </c>
      <c r="M84" s="244">
        <f>F84/1.19</f>
        <v>35294.117647058825</v>
      </c>
      <c r="N84" s="373"/>
      <c r="O84" s="244">
        <f t="shared" si="48"/>
        <v>0</v>
      </c>
      <c r="P84" s="244">
        <f t="shared" si="48"/>
        <v>0</v>
      </c>
      <c r="Q84" s="244">
        <f t="shared" si="48"/>
        <v>0</v>
      </c>
      <c r="R84" s="244">
        <f t="shared" si="48"/>
        <v>0</v>
      </c>
      <c r="S84" s="329">
        <f t="shared" si="48"/>
        <v>0</v>
      </c>
      <c r="T84" s="329">
        <f>M84+O84+P84+Q84+R84+S84</f>
        <v>35294.117647058825</v>
      </c>
      <c r="U84" s="386" t="s">
        <v>108</v>
      </c>
      <c r="V84" s="245" t="s">
        <v>312</v>
      </c>
      <c r="W84" s="246" t="s">
        <v>316</v>
      </c>
    </row>
    <row r="85" spans="1:23" s="46" customFormat="1" ht="82.5" customHeight="1" thickBot="1" x14ac:dyDescent="0.25">
      <c r="A85" s="357">
        <v>66</v>
      </c>
      <c r="B85" s="289" t="s">
        <v>55</v>
      </c>
      <c r="C85" s="287">
        <v>53</v>
      </c>
      <c r="D85" s="49" t="s">
        <v>275</v>
      </c>
      <c r="E85" s="361"/>
      <c r="F85" s="334">
        <v>0</v>
      </c>
      <c r="G85" s="376"/>
      <c r="H85" s="334">
        <v>5000</v>
      </c>
      <c r="I85" s="334">
        <v>8000</v>
      </c>
      <c r="J85" s="288">
        <v>0</v>
      </c>
      <c r="K85" s="288">
        <v>0</v>
      </c>
      <c r="L85" s="334">
        <v>0</v>
      </c>
      <c r="M85" s="283">
        <f>F85/1.19</f>
        <v>0</v>
      </c>
      <c r="N85" s="373"/>
      <c r="O85" s="283">
        <f t="shared" si="48"/>
        <v>4201.680672268908</v>
      </c>
      <c r="P85" s="283">
        <f t="shared" si="48"/>
        <v>6722.6890756302528</v>
      </c>
      <c r="Q85" s="283">
        <f t="shared" si="48"/>
        <v>0</v>
      </c>
      <c r="R85" s="283">
        <f t="shared" si="48"/>
        <v>0</v>
      </c>
      <c r="S85" s="329">
        <f t="shared" si="48"/>
        <v>0</v>
      </c>
      <c r="T85" s="329">
        <f>M85+O85+P85+Q85+R85+S85</f>
        <v>10924.36974789916</v>
      </c>
      <c r="U85" s="386" t="s">
        <v>286</v>
      </c>
      <c r="V85" s="302" t="s">
        <v>318</v>
      </c>
      <c r="W85" s="351" t="s">
        <v>307</v>
      </c>
    </row>
    <row r="86" spans="1:23" s="13" customFormat="1" ht="24" customHeight="1" thickBot="1" x14ac:dyDescent="0.25">
      <c r="A86" s="357">
        <v>67</v>
      </c>
      <c r="B86" s="87"/>
      <c r="C86" s="39"/>
      <c r="D86" s="49" t="s">
        <v>158</v>
      </c>
      <c r="E86" s="361"/>
      <c r="F86" s="40">
        <f>F82+F83+F84+F85</f>
        <v>89000</v>
      </c>
      <c r="G86" s="40"/>
      <c r="H86" s="40">
        <f t="shared" ref="H86:L86" si="49">H82+H83+H84+H85</f>
        <v>16000</v>
      </c>
      <c r="I86" s="40">
        <f t="shared" si="49"/>
        <v>46000</v>
      </c>
      <c r="J86" s="40">
        <f t="shared" si="49"/>
        <v>4000</v>
      </c>
      <c r="K86" s="40">
        <f t="shared" si="49"/>
        <v>0</v>
      </c>
      <c r="L86" s="40">
        <f t="shared" si="49"/>
        <v>7000</v>
      </c>
      <c r="M86" s="329">
        <f t="shared" ref="M86" si="50">M82+M83+M84+M85</f>
        <v>74789.915966386558</v>
      </c>
      <c r="N86" s="373"/>
      <c r="O86" s="329">
        <f t="shared" ref="O86" si="51">O82+O83+O84+O85</f>
        <v>13445.378151260506</v>
      </c>
      <c r="P86" s="329">
        <f t="shared" ref="P86" si="52">P82+P83+P84+P85</f>
        <v>38655.462184873955</v>
      </c>
      <c r="Q86" s="329">
        <f t="shared" ref="Q86" si="53">Q82+Q83+Q84+Q85</f>
        <v>3361.3445378151264</v>
      </c>
      <c r="R86" s="329">
        <f t="shared" ref="R86" si="54">R82+R83+R84+R85</f>
        <v>0</v>
      </c>
      <c r="S86" s="329">
        <f t="shared" ref="S86" si="55">S82+S83+S84+S85</f>
        <v>5882.3529411764712</v>
      </c>
      <c r="T86" s="339">
        <f>M86+O86+P86+Q86+R86+S86</f>
        <v>136134.4537815126</v>
      </c>
      <c r="U86" s="386"/>
      <c r="V86" s="89"/>
      <c r="W86" s="90"/>
    </row>
    <row r="87" spans="1:23" ht="22.5" customHeight="1" thickBot="1" x14ac:dyDescent="0.25">
      <c r="A87" s="357">
        <v>68</v>
      </c>
      <c r="B87" s="57"/>
      <c r="C87" s="39"/>
      <c r="D87" s="49" t="s">
        <v>56</v>
      </c>
      <c r="E87" s="361"/>
      <c r="F87" s="65"/>
      <c r="G87" s="376"/>
      <c r="H87" s="41"/>
      <c r="I87" s="41"/>
      <c r="J87" s="41"/>
      <c r="K87" s="41"/>
      <c r="L87" s="41"/>
      <c r="M87" s="83"/>
      <c r="N87" s="373"/>
      <c r="O87" s="83"/>
      <c r="P87" s="83"/>
      <c r="Q87" s="83"/>
      <c r="R87" s="83"/>
      <c r="S87" s="329"/>
      <c r="T87" s="232"/>
      <c r="U87" s="387"/>
      <c r="V87" s="102"/>
      <c r="W87" s="94"/>
    </row>
    <row r="88" spans="1:23" ht="33.75" customHeight="1" thickBot="1" x14ac:dyDescent="0.25">
      <c r="A88" s="357">
        <v>69</v>
      </c>
      <c r="B88" s="39" t="s">
        <v>57</v>
      </c>
      <c r="C88" s="39">
        <v>54</v>
      </c>
      <c r="D88" s="49" t="s">
        <v>58</v>
      </c>
      <c r="E88" s="361" t="s">
        <v>59</v>
      </c>
      <c r="F88" s="65">
        <v>28000</v>
      </c>
      <c r="G88" s="376"/>
      <c r="H88" s="65">
        <v>0</v>
      </c>
      <c r="I88" s="65">
        <v>13000</v>
      </c>
      <c r="J88" s="65">
        <v>0</v>
      </c>
      <c r="K88" s="65">
        <v>0</v>
      </c>
      <c r="L88" s="334">
        <v>0</v>
      </c>
      <c r="M88" s="83">
        <f>F88/1.19</f>
        <v>23529.411764705885</v>
      </c>
      <c r="N88" s="373"/>
      <c r="O88" s="83">
        <f t="shared" ref="O88:S89" si="56">H88/1.19</f>
        <v>0</v>
      </c>
      <c r="P88" s="83">
        <f t="shared" si="56"/>
        <v>10924.36974789916</v>
      </c>
      <c r="Q88" s="83">
        <f t="shared" si="56"/>
        <v>0</v>
      </c>
      <c r="R88" s="83">
        <f t="shared" si="56"/>
        <v>0</v>
      </c>
      <c r="S88" s="339">
        <f t="shared" si="56"/>
        <v>0</v>
      </c>
      <c r="T88" s="111">
        <f>M88+O88+P88+Q88+R88+S88</f>
        <v>34453.781512605041</v>
      </c>
      <c r="U88" s="386" t="s">
        <v>108</v>
      </c>
      <c r="V88" s="89" t="s">
        <v>318</v>
      </c>
      <c r="W88" s="90" t="s">
        <v>319</v>
      </c>
    </row>
    <row r="89" spans="1:23" ht="33" customHeight="1" thickBot="1" x14ac:dyDescent="0.25">
      <c r="A89" s="357">
        <v>70</v>
      </c>
      <c r="B89" s="39" t="s">
        <v>60</v>
      </c>
      <c r="C89" s="39">
        <v>55</v>
      </c>
      <c r="D89" s="49" t="s">
        <v>61</v>
      </c>
      <c r="E89" s="361" t="s">
        <v>59</v>
      </c>
      <c r="F89" s="65">
        <v>0</v>
      </c>
      <c r="G89" s="376"/>
      <c r="H89" s="65">
        <v>0</v>
      </c>
      <c r="I89" s="65">
        <v>0</v>
      </c>
      <c r="J89" s="65">
        <v>0</v>
      </c>
      <c r="K89" s="65">
        <v>0</v>
      </c>
      <c r="L89" s="334">
        <v>0</v>
      </c>
      <c r="M89" s="83">
        <f>F89/1.19</f>
        <v>0</v>
      </c>
      <c r="N89" s="373"/>
      <c r="O89" s="83">
        <f t="shared" si="56"/>
        <v>0</v>
      </c>
      <c r="P89" s="83">
        <f t="shared" si="56"/>
        <v>0</v>
      </c>
      <c r="Q89" s="83">
        <f t="shared" si="56"/>
        <v>0</v>
      </c>
      <c r="R89" s="83">
        <f t="shared" si="56"/>
        <v>0</v>
      </c>
      <c r="S89" s="339">
        <f t="shared" si="56"/>
        <v>0</v>
      </c>
      <c r="T89" s="111">
        <f t="shared" ref="T89:T90" si="57">M89+O89+P89+Q89+R89+S89</f>
        <v>0</v>
      </c>
      <c r="U89" s="386" t="s">
        <v>108</v>
      </c>
      <c r="V89" s="89" t="s">
        <v>318</v>
      </c>
      <c r="W89" s="90" t="s">
        <v>319</v>
      </c>
    </row>
    <row r="90" spans="1:23" ht="31.5" customHeight="1" thickBot="1" x14ac:dyDescent="0.25">
      <c r="A90" s="357">
        <v>71</v>
      </c>
      <c r="B90" s="57"/>
      <c r="C90" s="39"/>
      <c r="D90" s="49" t="s">
        <v>62</v>
      </c>
      <c r="E90" s="361"/>
      <c r="F90" s="65">
        <f>SUM(F88:F89)</f>
        <v>28000</v>
      </c>
      <c r="G90" s="376"/>
      <c r="H90" s="65">
        <f t="shared" ref="H90:L90" si="58">SUM(H88:H89)</f>
        <v>0</v>
      </c>
      <c r="I90" s="65">
        <f t="shared" si="58"/>
        <v>13000</v>
      </c>
      <c r="J90" s="65">
        <f t="shared" si="58"/>
        <v>0</v>
      </c>
      <c r="K90" s="65">
        <f t="shared" si="58"/>
        <v>0</v>
      </c>
      <c r="L90" s="341">
        <f t="shared" si="58"/>
        <v>0</v>
      </c>
      <c r="M90" s="83">
        <f>SUM(M88:M89)</f>
        <v>23529.411764705885</v>
      </c>
      <c r="N90" s="373"/>
      <c r="O90" s="83">
        <f t="shared" ref="O90:Q90" si="59">SUM(O88:O89)</f>
        <v>0</v>
      </c>
      <c r="P90" s="83">
        <f t="shared" si="59"/>
        <v>10924.36974789916</v>
      </c>
      <c r="Q90" s="83">
        <f t="shared" si="59"/>
        <v>0</v>
      </c>
      <c r="R90" s="83">
        <f>SUM(R88:R89)</f>
        <v>0</v>
      </c>
      <c r="S90" s="339">
        <f>SUM(S88:S89)</f>
        <v>0</v>
      </c>
      <c r="T90" s="111">
        <f t="shared" si="57"/>
        <v>34453.781512605041</v>
      </c>
      <c r="U90" s="386" t="s">
        <v>108</v>
      </c>
      <c r="V90" s="89"/>
      <c r="W90" s="90"/>
    </row>
    <row r="91" spans="1:23" ht="36" customHeight="1" thickBot="1" x14ac:dyDescent="0.25">
      <c r="A91" s="357">
        <v>72</v>
      </c>
      <c r="B91" s="50" t="s">
        <v>110</v>
      </c>
      <c r="C91" s="39">
        <v>56</v>
      </c>
      <c r="D91" s="49" t="s">
        <v>375</v>
      </c>
      <c r="E91" s="361" t="s">
        <v>63</v>
      </c>
      <c r="F91" s="65">
        <v>1000</v>
      </c>
      <c r="G91" s="376"/>
      <c r="H91" s="65">
        <v>0</v>
      </c>
      <c r="I91" s="65">
        <v>0</v>
      </c>
      <c r="J91" s="65">
        <v>0</v>
      </c>
      <c r="K91" s="65">
        <v>0</v>
      </c>
      <c r="L91" s="334">
        <v>0</v>
      </c>
      <c r="M91" s="83">
        <f>F91/1.05</f>
        <v>952.38095238095229</v>
      </c>
      <c r="N91" s="373"/>
      <c r="O91" s="83">
        <f>H91/1.05</f>
        <v>0</v>
      </c>
      <c r="P91" s="83">
        <f>I91/1.05</f>
        <v>0</v>
      </c>
      <c r="Q91" s="83">
        <f>J91/1.05</f>
        <v>0</v>
      </c>
      <c r="R91" s="83">
        <f>K91/1.05</f>
        <v>0</v>
      </c>
      <c r="S91" s="329">
        <f>L91/1.05</f>
        <v>0</v>
      </c>
      <c r="T91" s="111">
        <f>M91+O91+P91+Q91+R91+S91</f>
        <v>952.38095238095229</v>
      </c>
      <c r="U91" s="386" t="s">
        <v>108</v>
      </c>
      <c r="V91" s="92" t="s">
        <v>312</v>
      </c>
      <c r="W91" s="95" t="s">
        <v>314</v>
      </c>
    </row>
    <row r="92" spans="1:23" ht="33" customHeight="1" thickBot="1" x14ac:dyDescent="0.25">
      <c r="A92" s="357">
        <v>73</v>
      </c>
      <c r="B92" s="236" t="s">
        <v>111</v>
      </c>
      <c r="C92" s="231">
        <v>57</v>
      </c>
      <c r="D92" s="237" t="s">
        <v>147</v>
      </c>
      <c r="E92" s="280" t="s">
        <v>64</v>
      </c>
      <c r="F92" s="231">
        <v>50000</v>
      </c>
      <c r="G92" s="376"/>
      <c r="H92" s="231">
        <v>0</v>
      </c>
      <c r="I92" s="231">
        <v>0</v>
      </c>
      <c r="J92" s="231">
        <v>0</v>
      </c>
      <c r="K92" s="231">
        <v>0</v>
      </c>
      <c r="L92" s="334">
        <v>0</v>
      </c>
      <c r="M92" s="232">
        <f>F92/1.19</f>
        <v>42016.806722689078</v>
      </c>
      <c r="N92" s="373"/>
      <c r="O92" s="232">
        <f>H92</f>
        <v>0</v>
      </c>
      <c r="P92" s="232">
        <f>I92</f>
        <v>0</v>
      </c>
      <c r="Q92" s="232">
        <f>J92</f>
        <v>0</v>
      </c>
      <c r="R92" s="232">
        <f>K92</f>
        <v>0</v>
      </c>
      <c r="S92" s="339">
        <f>L92</f>
        <v>0</v>
      </c>
      <c r="T92" s="111">
        <f t="shared" ref="T92:T93" si="60">M92+O92+P92+Q92+R92+S92</f>
        <v>42016.806722689078</v>
      </c>
      <c r="U92" s="386" t="s">
        <v>108</v>
      </c>
      <c r="V92" s="92" t="s">
        <v>329</v>
      </c>
      <c r="W92" s="92" t="s">
        <v>330</v>
      </c>
    </row>
    <row r="93" spans="1:23" ht="31.5" customHeight="1" thickBot="1" x14ac:dyDescent="0.25">
      <c r="A93" s="358">
        <v>74</v>
      </c>
      <c r="B93" s="99" t="s">
        <v>118</v>
      </c>
      <c r="C93" s="231">
        <v>58</v>
      </c>
      <c r="D93" s="237" t="s">
        <v>65</v>
      </c>
      <c r="E93" s="280" t="s">
        <v>66</v>
      </c>
      <c r="F93" s="231">
        <v>97000</v>
      </c>
      <c r="G93" s="376"/>
      <c r="H93" s="231">
        <v>0</v>
      </c>
      <c r="I93" s="231">
        <v>0</v>
      </c>
      <c r="J93" s="231">
        <v>0</v>
      </c>
      <c r="K93" s="231">
        <v>0</v>
      </c>
      <c r="L93" s="334">
        <v>0</v>
      </c>
      <c r="M93" s="232">
        <f>F93/1.19</f>
        <v>81512.605042016818</v>
      </c>
      <c r="N93" s="373"/>
      <c r="O93" s="232">
        <f>H93/1.19</f>
        <v>0</v>
      </c>
      <c r="P93" s="232">
        <f>I93/1.19</f>
        <v>0</v>
      </c>
      <c r="Q93" s="232">
        <f>J93/1.19</f>
        <v>0</v>
      </c>
      <c r="R93" s="232">
        <f>K93/1.19</f>
        <v>0</v>
      </c>
      <c r="S93" s="339">
        <f>L93/1.19</f>
        <v>0</v>
      </c>
      <c r="T93" s="111">
        <f t="shared" si="60"/>
        <v>81512.605042016818</v>
      </c>
      <c r="U93" s="386" t="s">
        <v>108</v>
      </c>
      <c r="V93" s="92" t="s">
        <v>331</v>
      </c>
      <c r="W93" s="92" t="s">
        <v>320</v>
      </c>
    </row>
    <row r="94" spans="1:23" ht="33.75" customHeight="1" thickBot="1" x14ac:dyDescent="0.25">
      <c r="A94" s="357">
        <v>75</v>
      </c>
      <c r="B94" s="87"/>
      <c r="C94" s="39"/>
      <c r="D94" s="49" t="s">
        <v>67</v>
      </c>
      <c r="E94" s="361"/>
      <c r="F94" s="115"/>
      <c r="G94" s="115"/>
      <c r="H94" s="41"/>
      <c r="I94" s="41"/>
      <c r="J94" s="41"/>
      <c r="K94" s="41"/>
      <c r="L94" s="41"/>
      <c r="M94" s="83"/>
      <c r="N94" s="373"/>
      <c r="O94" s="83"/>
      <c r="P94" s="83"/>
      <c r="Q94" s="83"/>
      <c r="R94" s="83"/>
      <c r="S94" s="329"/>
      <c r="T94" s="111"/>
      <c r="U94" s="387"/>
      <c r="V94" s="113"/>
      <c r="W94" s="114"/>
    </row>
    <row r="95" spans="1:23" s="13" customFormat="1" ht="37.5" customHeight="1" thickBot="1" x14ac:dyDescent="0.25">
      <c r="A95" s="357">
        <v>76</v>
      </c>
      <c r="B95" s="99" t="s">
        <v>68</v>
      </c>
      <c r="C95" s="231">
        <v>59</v>
      </c>
      <c r="D95" s="237" t="s">
        <v>170</v>
      </c>
      <c r="E95" s="280" t="s">
        <v>64</v>
      </c>
      <c r="F95" s="231">
        <v>26000</v>
      </c>
      <c r="G95" s="376"/>
      <c r="H95" s="231">
        <v>0</v>
      </c>
      <c r="I95" s="231">
        <v>0</v>
      </c>
      <c r="J95" s="231">
        <v>8000</v>
      </c>
      <c r="K95" s="231">
        <v>0</v>
      </c>
      <c r="L95" s="334">
        <v>0</v>
      </c>
      <c r="M95" s="232">
        <f t="shared" ref="M95:M100" si="61">F95/1.19</f>
        <v>21848.73949579832</v>
      </c>
      <c r="N95" s="373"/>
      <c r="O95" s="232">
        <f>H95/1.19</f>
        <v>0</v>
      </c>
      <c r="P95" s="232">
        <f>I95/1.19</f>
        <v>0</v>
      </c>
      <c r="Q95" s="232">
        <f>J95/1.19</f>
        <v>6722.6890756302528</v>
      </c>
      <c r="R95" s="232">
        <f>K95/1.19</f>
        <v>0</v>
      </c>
      <c r="S95" s="339">
        <f>L95/1.19</f>
        <v>0</v>
      </c>
      <c r="T95" s="111">
        <f>M95+O95+P95+Q95+R95+S95</f>
        <v>28571.428571428572</v>
      </c>
      <c r="U95" s="386" t="s">
        <v>108</v>
      </c>
      <c r="V95" s="92" t="s">
        <v>307</v>
      </c>
      <c r="W95" s="116" t="s">
        <v>308</v>
      </c>
    </row>
    <row r="96" spans="1:23" s="46" customFormat="1" ht="37.5" customHeight="1" thickBot="1" x14ac:dyDescent="0.25">
      <c r="A96" s="357">
        <v>77</v>
      </c>
      <c r="B96" s="99" t="s">
        <v>68</v>
      </c>
      <c r="C96" s="288">
        <v>60</v>
      </c>
      <c r="D96" s="237" t="s">
        <v>270</v>
      </c>
      <c r="E96" s="280" t="s">
        <v>271</v>
      </c>
      <c r="F96" s="288">
        <v>9000</v>
      </c>
      <c r="G96" s="376"/>
      <c r="H96" s="288">
        <v>0</v>
      </c>
      <c r="I96" s="288">
        <v>0</v>
      </c>
      <c r="J96" s="288">
        <v>0</v>
      </c>
      <c r="K96" s="288">
        <v>0</v>
      </c>
      <c r="L96" s="334">
        <v>0</v>
      </c>
      <c r="M96" s="339">
        <f t="shared" si="61"/>
        <v>7563.0252100840344</v>
      </c>
      <c r="N96" s="373"/>
      <c r="O96" s="283">
        <v>0</v>
      </c>
      <c r="P96" s="283">
        <v>0</v>
      </c>
      <c r="Q96" s="283">
        <v>0</v>
      </c>
      <c r="R96" s="283">
        <v>0</v>
      </c>
      <c r="S96" s="339">
        <v>0</v>
      </c>
      <c r="T96" s="111">
        <f t="shared" ref="T96:T101" si="62">M96+O96+P96+Q96+R96+S96</f>
        <v>7563.0252100840344</v>
      </c>
      <c r="U96" s="386" t="s">
        <v>108</v>
      </c>
      <c r="V96" s="92" t="s">
        <v>318</v>
      </c>
      <c r="W96" s="116" t="s">
        <v>319</v>
      </c>
    </row>
    <row r="97" spans="1:29" s="46" customFormat="1" ht="30.75" customHeight="1" thickBot="1" x14ac:dyDescent="0.25">
      <c r="A97" s="357">
        <v>78</v>
      </c>
      <c r="B97" s="99" t="s">
        <v>68</v>
      </c>
      <c r="C97" s="334">
        <v>61</v>
      </c>
      <c r="D97" s="237" t="s">
        <v>302</v>
      </c>
      <c r="E97" s="280" t="s">
        <v>332</v>
      </c>
      <c r="F97" s="334">
        <v>6000</v>
      </c>
      <c r="G97" s="376"/>
      <c r="H97" s="334">
        <v>0</v>
      </c>
      <c r="I97" s="334">
        <v>0</v>
      </c>
      <c r="J97" s="334">
        <v>0</v>
      </c>
      <c r="K97" s="334">
        <v>0</v>
      </c>
      <c r="L97" s="334">
        <v>0</v>
      </c>
      <c r="M97" s="339">
        <f t="shared" si="61"/>
        <v>5042.0168067226896</v>
      </c>
      <c r="N97" s="373"/>
      <c r="O97" s="339">
        <f t="shared" ref="O97:S100" si="63">H97/1.19</f>
        <v>0</v>
      </c>
      <c r="P97" s="339">
        <f t="shared" si="63"/>
        <v>0</v>
      </c>
      <c r="Q97" s="339">
        <f t="shared" si="63"/>
        <v>0</v>
      </c>
      <c r="R97" s="339">
        <f t="shared" si="63"/>
        <v>0</v>
      </c>
      <c r="S97" s="339">
        <f t="shared" si="63"/>
        <v>0</v>
      </c>
      <c r="T97" s="111">
        <f t="shared" si="62"/>
        <v>5042.0168067226896</v>
      </c>
      <c r="U97" s="386" t="s">
        <v>108</v>
      </c>
      <c r="V97" s="92" t="s">
        <v>318</v>
      </c>
      <c r="W97" s="116" t="s">
        <v>319</v>
      </c>
    </row>
    <row r="98" spans="1:29" s="46" customFormat="1" ht="30.75" customHeight="1" thickBot="1" x14ac:dyDescent="0.25">
      <c r="A98" s="357">
        <v>79</v>
      </c>
      <c r="B98" s="99" t="s">
        <v>68</v>
      </c>
      <c r="C98" s="341">
        <v>62</v>
      </c>
      <c r="D98" s="237" t="s">
        <v>304</v>
      </c>
      <c r="E98" s="280" t="s">
        <v>333</v>
      </c>
      <c r="F98" s="341">
        <v>3000</v>
      </c>
      <c r="G98" s="376"/>
      <c r="H98" s="341">
        <v>0</v>
      </c>
      <c r="I98" s="341">
        <v>0</v>
      </c>
      <c r="J98" s="341">
        <v>0</v>
      </c>
      <c r="K98" s="341">
        <v>0</v>
      </c>
      <c r="L98" s="341">
        <v>0</v>
      </c>
      <c r="M98" s="339">
        <f t="shared" si="61"/>
        <v>2521.0084033613448</v>
      </c>
      <c r="N98" s="373"/>
      <c r="O98" s="339">
        <f t="shared" si="63"/>
        <v>0</v>
      </c>
      <c r="P98" s="339">
        <f t="shared" si="63"/>
        <v>0</v>
      </c>
      <c r="Q98" s="339">
        <f t="shared" si="63"/>
        <v>0</v>
      </c>
      <c r="R98" s="339">
        <f t="shared" si="63"/>
        <v>0</v>
      </c>
      <c r="S98" s="339">
        <f t="shared" si="63"/>
        <v>0</v>
      </c>
      <c r="T98" s="111">
        <f t="shared" si="62"/>
        <v>2521.0084033613448</v>
      </c>
      <c r="U98" s="386" t="s">
        <v>286</v>
      </c>
      <c r="V98" s="92" t="s">
        <v>318</v>
      </c>
      <c r="W98" s="92" t="s">
        <v>307</v>
      </c>
    </row>
    <row r="99" spans="1:29" s="46" customFormat="1" ht="48" customHeight="1" thickBot="1" x14ac:dyDescent="0.25">
      <c r="A99" s="357">
        <v>80</v>
      </c>
      <c r="B99" s="99" t="s">
        <v>68</v>
      </c>
      <c r="C99" s="341">
        <v>63</v>
      </c>
      <c r="D99" s="237" t="s">
        <v>305</v>
      </c>
      <c r="E99" s="280" t="s">
        <v>271</v>
      </c>
      <c r="F99" s="341">
        <v>64000</v>
      </c>
      <c r="G99" s="376"/>
      <c r="H99" s="341">
        <v>0</v>
      </c>
      <c r="I99" s="341">
        <v>0</v>
      </c>
      <c r="J99" s="341">
        <v>0</v>
      </c>
      <c r="K99" s="341">
        <v>0</v>
      </c>
      <c r="L99" s="341">
        <v>0</v>
      </c>
      <c r="M99" s="339">
        <f t="shared" si="61"/>
        <v>53781.512605042022</v>
      </c>
      <c r="N99" s="373"/>
      <c r="O99" s="339">
        <f t="shared" si="63"/>
        <v>0</v>
      </c>
      <c r="P99" s="339">
        <f t="shared" si="63"/>
        <v>0</v>
      </c>
      <c r="Q99" s="339">
        <f t="shared" si="63"/>
        <v>0</v>
      </c>
      <c r="R99" s="339">
        <f t="shared" si="63"/>
        <v>0</v>
      </c>
      <c r="S99" s="339">
        <f t="shared" si="63"/>
        <v>0</v>
      </c>
      <c r="T99" s="111">
        <f t="shared" si="62"/>
        <v>53781.512605042022</v>
      </c>
      <c r="U99" s="386" t="s">
        <v>108</v>
      </c>
      <c r="V99" s="92" t="s">
        <v>318</v>
      </c>
      <c r="W99" s="116" t="s">
        <v>319</v>
      </c>
    </row>
    <row r="100" spans="1:29" s="46" customFormat="1" ht="32.25" customHeight="1" thickBot="1" x14ac:dyDescent="0.25">
      <c r="A100" s="357">
        <v>81</v>
      </c>
      <c r="B100" s="208" t="s">
        <v>68</v>
      </c>
      <c r="C100" s="206">
        <v>64</v>
      </c>
      <c r="D100" s="49" t="s">
        <v>229</v>
      </c>
      <c r="E100" s="361" t="s">
        <v>230</v>
      </c>
      <c r="F100" s="207">
        <v>72000</v>
      </c>
      <c r="G100" s="376"/>
      <c r="H100" s="207">
        <v>0</v>
      </c>
      <c r="I100" s="207">
        <v>0</v>
      </c>
      <c r="J100" s="207">
        <v>0</v>
      </c>
      <c r="K100" s="207">
        <v>0</v>
      </c>
      <c r="L100" s="334">
        <v>0</v>
      </c>
      <c r="M100" s="205">
        <f t="shared" si="61"/>
        <v>60504.201680672275</v>
      </c>
      <c r="N100" s="373"/>
      <c r="O100" s="205">
        <f t="shared" si="63"/>
        <v>0</v>
      </c>
      <c r="P100" s="205">
        <f t="shared" si="63"/>
        <v>0</v>
      </c>
      <c r="Q100" s="205">
        <f t="shared" si="63"/>
        <v>0</v>
      </c>
      <c r="R100" s="205">
        <f t="shared" si="63"/>
        <v>0</v>
      </c>
      <c r="S100" s="339">
        <f t="shared" si="63"/>
        <v>0</v>
      </c>
      <c r="T100" s="111">
        <f t="shared" si="62"/>
        <v>60504.201680672275</v>
      </c>
      <c r="U100" s="386" t="s">
        <v>108</v>
      </c>
      <c r="V100" s="92" t="s">
        <v>331</v>
      </c>
      <c r="W100" s="92" t="s">
        <v>320</v>
      </c>
    </row>
    <row r="101" spans="1:29" ht="28.5" customHeight="1" thickBot="1" x14ac:dyDescent="0.25">
      <c r="A101" s="357">
        <v>82</v>
      </c>
      <c r="B101" s="87"/>
      <c r="C101" s="39"/>
      <c r="D101" s="70" t="s">
        <v>180</v>
      </c>
      <c r="E101" s="361"/>
      <c r="F101" s="65">
        <f t="shared" ref="F101:S101" si="64">SUM(F95:F100)</f>
        <v>180000</v>
      </c>
      <c r="G101" s="376"/>
      <c r="H101" s="288">
        <f t="shared" si="64"/>
        <v>0</v>
      </c>
      <c r="I101" s="288">
        <f t="shared" si="64"/>
        <v>0</v>
      </c>
      <c r="J101" s="288">
        <f t="shared" si="64"/>
        <v>8000</v>
      </c>
      <c r="K101" s="88">
        <f t="shared" si="64"/>
        <v>0</v>
      </c>
      <c r="L101" s="88">
        <f t="shared" si="64"/>
        <v>0</v>
      </c>
      <c r="M101" s="283">
        <f t="shared" si="64"/>
        <v>151260.50420168068</v>
      </c>
      <c r="N101" s="373"/>
      <c r="O101" s="283">
        <f t="shared" si="64"/>
        <v>0</v>
      </c>
      <c r="P101" s="283">
        <f t="shared" si="64"/>
        <v>0</v>
      </c>
      <c r="Q101" s="283">
        <f t="shared" si="64"/>
        <v>6722.6890756302528</v>
      </c>
      <c r="R101" s="283">
        <f t="shared" si="64"/>
        <v>0</v>
      </c>
      <c r="S101" s="339">
        <f t="shared" si="64"/>
        <v>0</v>
      </c>
      <c r="T101" s="111">
        <f t="shared" si="62"/>
        <v>157983.19327731093</v>
      </c>
      <c r="U101" s="387"/>
      <c r="V101" s="102"/>
      <c r="W101" s="103"/>
    </row>
    <row r="102" spans="1:29" ht="25.5" customHeight="1" thickBot="1" x14ac:dyDescent="0.25">
      <c r="A102" s="357">
        <v>83</v>
      </c>
      <c r="B102" s="87"/>
      <c r="C102" s="39"/>
      <c r="D102" s="49" t="s">
        <v>119</v>
      </c>
      <c r="E102" s="361"/>
      <c r="F102" s="65"/>
      <c r="G102" s="376"/>
      <c r="H102" s="41"/>
      <c r="I102" s="41"/>
      <c r="J102" s="41"/>
      <c r="K102" s="41"/>
      <c r="L102" s="41"/>
      <c r="M102" s="83">
        <f t="shared" ref="M102:T102" si="65">M19+M21+M23+M26+M30+M34+M39+M45+M71+M75+M81+M86+M90+M91+M92+M93+M101</f>
        <v>1530219.1298537767</v>
      </c>
      <c r="N102" s="373">
        <f t="shared" si="65"/>
        <v>1757.7673271143321</v>
      </c>
      <c r="O102" s="349">
        <f t="shared" si="65"/>
        <v>255254.3751445532</v>
      </c>
      <c r="P102" s="349">
        <f t="shared" si="65"/>
        <v>669933.6365738957</v>
      </c>
      <c r="Q102" s="349">
        <f t="shared" si="65"/>
        <v>31208.079562100069</v>
      </c>
      <c r="R102" s="349">
        <f t="shared" si="65"/>
        <v>27623.15935548531</v>
      </c>
      <c r="S102" s="349">
        <f t="shared" si="65"/>
        <v>103638.8867473595</v>
      </c>
      <c r="T102" s="349">
        <f t="shared" si="65"/>
        <v>2619635.0345642841</v>
      </c>
      <c r="U102" s="387"/>
      <c r="V102" s="102"/>
      <c r="W102" s="103"/>
    </row>
    <row r="103" spans="1:29" ht="29.25" customHeight="1" thickBot="1" x14ac:dyDescent="0.25">
      <c r="A103" s="357">
        <v>84</v>
      </c>
      <c r="B103" s="39"/>
      <c r="C103" s="39"/>
      <c r="D103" s="49" t="s">
        <v>260</v>
      </c>
      <c r="E103" s="361"/>
      <c r="F103" s="65"/>
      <c r="G103" s="376"/>
      <c r="H103" s="41"/>
      <c r="I103" s="41"/>
      <c r="J103" s="41"/>
      <c r="K103" s="41"/>
      <c r="L103" s="41"/>
      <c r="M103" s="83"/>
      <c r="N103" s="373"/>
      <c r="O103" s="83"/>
      <c r="P103" s="83"/>
      <c r="Q103" s="83"/>
      <c r="R103" s="83"/>
      <c r="S103" s="329"/>
      <c r="T103" s="111"/>
      <c r="U103" s="387"/>
      <c r="V103" s="96"/>
      <c r="W103" s="97"/>
    </row>
    <row r="104" spans="1:29" s="46" customFormat="1" ht="45.75" customHeight="1" thickBot="1" x14ac:dyDescent="0.25">
      <c r="A104" s="357">
        <v>85</v>
      </c>
      <c r="B104" s="269" t="s">
        <v>169</v>
      </c>
      <c r="C104" s="269">
        <v>65</v>
      </c>
      <c r="D104" s="60" t="s">
        <v>347</v>
      </c>
      <c r="E104" s="361"/>
      <c r="F104" s="270">
        <v>46000</v>
      </c>
      <c r="G104" s="376"/>
      <c r="H104" s="270">
        <v>0</v>
      </c>
      <c r="I104" s="270">
        <v>0</v>
      </c>
      <c r="J104" s="270">
        <v>0</v>
      </c>
      <c r="K104" s="270">
        <v>0</v>
      </c>
      <c r="L104" s="334">
        <v>0</v>
      </c>
      <c r="M104" s="271">
        <f>F104/1.19</f>
        <v>38655.462184873948</v>
      </c>
      <c r="N104" s="373"/>
      <c r="O104" s="271">
        <f t="shared" ref="O104:S105" si="66">H104/1.19</f>
        <v>0</v>
      </c>
      <c r="P104" s="271">
        <f t="shared" si="66"/>
        <v>0</v>
      </c>
      <c r="Q104" s="271">
        <f t="shared" si="66"/>
        <v>0</v>
      </c>
      <c r="R104" s="271">
        <f t="shared" si="66"/>
        <v>0</v>
      </c>
      <c r="S104" s="349">
        <f t="shared" si="66"/>
        <v>0</v>
      </c>
      <c r="T104" s="271">
        <f>M104</f>
        <v>38655.462184873948</v>
      </c>
      <c r="U104" s="386" t="s">
        <v>263</v>
      </c>
      <c r="V104" s="367" t="s">
        <v>329</v>
      </c>
      <c r="W104" s="363" t="s">
        <v>319</v>
      </c>
    </row>
    <row r="105" spans="1:29" s="46" customFormat="1" ht="34.5" customHeight="1" thickBot="1" x14ac:dyDescent="0.25">
      <c r="A105" s="357">
        <v>86</v>
      </c>
      <c r="B105" s="269" t="s">
        <v>169</v>
      </c>
      <c r="C105" s="269">
        <v>66</v>
      </c>
      <c r="D105" s="49" t="s">
        <v>360</v>
      </c>
      <c r="E105" s="361" t="s">
        <v>262</v>
      </c>
      <c r="F105" s="270">
        <v>141000</v>
      </c>
      <c r="G105" s="376"/>
      <c r="H105" s="270">
        <v>0</v>
      </c>
      <c r="I105" s="270">
        <v>0</v>
      </c>
      <c r="J105" s="270">
        <v>0</v>
      </c>
      <c r="K105" s="270">
        <v>0</v>
      </c>
      <c r="L105" s="334">
        <v>0</v>
      </c>
      <c r="M105" s="271">
        <f>F105/1.19</f>
        <v>118487.3949579832</v>
      </c>
      <c r="N105" s="373"/>
      <c r="O105" s="271">
        <f t="shared" si="66"/>
        <v>0</v>
      </c>
      <c r="P105" s="271">
        <f t="shared" si="66"/>
        <v>0</v>
      </c>
      <c r="Q105" s="271">
        <f t="shared" si="66"/>
        <v>0</v>
      </c>
      <c r="R105" s="271">
        <f t="shared" si="66"/>
        <v>0</v>
      </c>
      <c r="S105" s="349">
        <f t="shared" si="66"/>
        <v>0</v>
      </c>
      <c r="T105" s="271">
        <f>M105</f>
        <v>118487.3949579832</v>
      </c>
      <c r="U105" s="386" t="s">
        <v>263</v>
      </c>
      <c r="V105" s="280" t="s">
        <v>331</v>
      </c>
      <c r="W105" s="361" t="s">
        <v>314</v>
      </c>
    </row>
    <row r="106" spans="1:29" s="46" customFormat="1" ht="28.5" customHeight="1" thickBot="1" x14ac:dyDescent="0.25">
      <c r="A106" s="357">
        <v>87</v>
      </c>
      <c r="B106" s="269"/>
      <c r="C106" s="269"/>
      <c r="D106" s="49" t="s">
        <v>261</v>
      </c>
      <c r="E106" s="361"/>
      <c r="F106" s="270">
        <f>F104+F105</f>
        <v>187000</v>
      </c>
      <c r="G106" s="376"/>
      <c r="H106" s="355">
        <f t="shared" ref="H106:L106" si="67">H104+H105</f>
        <v>0</v>
      </c>
      <c r="I106" s="355">
        <f t="shared" si="67"/>
        <v>0</v>
      </c>
      <c r="J106" s="355">
        <f t="shared" si="67"/>
        <v>0</v>
      </c>
      <c r="K106" s="355">
        <f t="shared" si="67"/>
        <v>0</v>
      </c>
      <c r="L106" s="355">
        <f t="shared" si="67"/>
        <v>0</v>
      </c>
      <c r="M106" s="272">
        <f>M104+M105</f>
        <v>157142.85714285716</v>
      </c>
      <c r="N106" s="373"/>
      <c r="O106" s="349">
        <f t="shared" ref="O106:T106" si="68">O104+O105</f>
        <v>0</v>
      </c>
      <c r="P106" s="349">
        <f t="shared" si="68"/>
        <v>0</v>
      </c>
      <c r="Q106" s="349">
        <f t="shared" si="68"/>
        <v>0</v>
      </c>
      <c r="R106" s="349">
        <f t="shared" si="68"/>
        <v>0</v>
      </c>
      <c r="S106" s="349">
        <f t="shared" si="68"/>
        <v>0</v>
      </c>
      <c r="T106" s="349">
        <f t="shared" si="68"/>
        <v>157142.85714285716</v>
      </c>
      <c r="U106" s="387"/>
      <c r="V106" s="96"/>
      <c r="W106" s="97"/>
      <c r="Z106" s="34"/>
    </row>
    <row r="107" spans="1:29" s="46" customFormat="1" ht="82.5" customHeight="1" thickBot="1" x14ac:dyDescent="0.25">
      <c r="A107" s="357">
        <v>88</v>
      </c>
      <c r="B107" s="287" t="s">
        <v>268</v>
      </c>
      <c r="C107" s="287">
        <v>67</v>
      </c>
      <c r="D107" s="49" t="s">
        <v>277</v>
      </c>
      <c r="E107" s="361" t="s">
        <v>280</v>
      </c>
      <c r="F107" s="288">
        <v>11000</v>
      </c>
      <c r="G107" s="376"/>
      <c r="H107" s="288">
        <v>0</v>
      </c>
      <c r="I107" s="288">
        <v>0</v>
      </c>
      <c r="J107" s="288">
        <v>0</v>
      </c>
      <c r="K107" s="288">
        <v>0</v>
      </c>
      <c r="L107" s="334">
        <v>0</v>
      </c>
      <c r="M107" s="283">
        <f>F107/1.19</f>
        <v>9243.6974789915967</v>
      </c>
      <c r="N107" s="373"/>
      <c r="O107" s="283">
        <f t="shared" ref="O107:S108" si="69">H107/1.19</f>
        <v>0</v>
      </c>
      <c r="P107" s="283">
        <f t="shared" si="69"/>
        <v>0</v>
      </c>
      <c r="Q107" s="283">
        <f t="shared" si="69"/>
        <v>0</v>
      </c>
      <c r="R107" s="283">
        <f t="shared" si="69"/>
        <v>0</v>
      </c>
      <c r="S107" s="349">
        <f t="shared" si="69"/>
        <v>0</v>
      </c>
      <c r="T107" s="283">
        <f>M107</f>
        <v>9243.6974789915967</v>
      </c>
      <c r="U107" s="386" t="s">
        <v>286</v>
      </c>
      <c r="V107" s="99" t="s">
        <v>318</v>
      </c>
      <c r="W107" s="363" t="s">
        <v>307</v>
      </c>
      <c r="Z107" s="34"/>
    </row>
    <row r="108" spans="1:29" s="46" customFormat="1" ht="81" customHeight="1" thickBot="1" x14ac:dyDescent="0.25">
      <c r="A108" s="357">
        <v>89</v>
      </c>
      <c r="B108" s="287" t="s">
        <v>268</v>
      </c>
      <c r="C108" s="287">
        <v>68</v>
      </c>
      <c r="D108" s="49" t="s">
        <v>278</v>
      </c>
      <c r="E108" s="361" t="s">
        <v>279</v>
      </c>
      <c r="F108" s="288">
        <v>95000</v>
      </c>
      <c r="G108" s="376"/>
      <c r="H108" s="288">
        <v>0</v>
      </c>
      <c r="I108" s="288">
        <v>0</v>
      </c>
      <c r="J108" s="288">
        <v>0</v>
      </c>
      <c r="K108" s="288">
        <v>0</v>
      </c>
      <c r="L108" s="334">
        <v>0</v>
      </c>
      <c r="M108" s="283">
        <f>F108/1.19</f>
        <v>79831.932773109249</v>
      </c>
      <c r="N108" s="373"/>
      <c r="O108" s="283">
        <f t="shared" si="69"/>
        <v>0</v>
      </c>
      <c r="P108" s="283">
        <f t="shared" si="69"/>
        <v>0</v>
      </c>
      <c r="Q108" s="283">
        <f t="shared" si="69"/>
        <v>0</v>
      </c>
      <c r="R108" s="283">
        <f t="shared" si="69"/>
        <v>0</v>
      </c>
      <c r="S108" s="349">
        <f t="shared" si="69"/>
        <v>0</v>
      </c>
      <c r="T108" s="283">
        <f>M108</f>
        <v>79831.932773109249</v>
      </c>
      <c r="U108" s="386" t="s">
        <v>286</v>
      </c>
      <c r="V108" s="99" t="s">
        <v>318</v>
      </c>
      <c r="W108" s="363" t="s">
        <v>307</v>
      </c>
      <c r="Z108" s="34"/>
    </row>
    <row r="109" spans="1:29" s="46" customFormat="1" ht="29.25" customHeight="1" thickBot="1" x14ac:dyDescent="0.25">
      <c r="A109" s="357">
        <v>90</v>
      </c>
      <c r="B109" s="277"/>
      <c r="C109" s="277"/>
      <c r="D109" s="49" t="s">
        <v>269</v>
      </c>
      <c r="E109" s="361"/>
      <c r="F109" s="278">
        <f>F107+F108</f>
        <v>106000</v>
      </c>
      <c r="G109" s="376"/>
      <c r="H109" s="355">
        <f t="shared" ref="H109:M109" si="70">H107+H108</f>
        <v>0</v>
      </c>
      <c r="I109" s="355">
        <f t="shared" si="70"/>
        <v>0</v>
      </c>
      <c r="J109" s="355">
        <f t="shared" si="70"/>
        <v>0</v>
      </c>
      <c r="K109" s="355">
        <f t="shared" si="70"/>
        <v>0</v>
      </c>
      <c r="L109" s="355">
        <f t="shared" si="70"/>
        <v>0</v>
      </c>
      <c r="M109" s="349">
        <f t="shared" si="70"/>
        <v>89075.630252100847</v>
      </c>
      <c r="N109" s="373"/>
      <c r="O109" s="349">
        <f t="shared" ref="O109" si="71">O107+O108</f>
        <v>0</v>
      </c>
      <c r="P109" s="349">
        <f t="shared" ref="P109" si="72">P107+P108</f>
        <v>0</v>
      </c>
      <c r="Q109" s="349">
        <f t="shared" ref="Q109" si="73">Q107+Q108</f>
        <v>0</v>
      </c>
      <c r="R109" s="349">
        <f t="shared" ref="R109" si="74">R107+R108</f>
        <v>0</v>
      </c>
      <c r="S109" s="349">
        <f t="shared" ref="S109" si="75">S107+S108</f>
        <v>0</v>
      </c>
      <c r="T109" s="349">
        <f t="shared" ref="T109" si="76">T107+T108</f>
        <v>89075.630252100847</v>
      </c>
      <c r="U109" s="387"/>
      <c r="V109" s="96"/>
      <c r="W109" s="97"/>
      <c r="Z109" s="34"/>
    </row>
    <row r="110" spans="1:29" s="46" customFormat="1" ht="34.5" customHeight="1" thickBot="1" x14ac:dyDescent="0.25">
      <c r="A110" s="357">
        <v>91</v>
      </c>
      <c r="B110" s="269"/>
      <c r="C110" s="269"/>
      <c r="D110" s="49" t="s">
        <v>71</v>
      </c>
      <c r="E110" s="361"/>
      <c r="F110" s="270"/>
      <c r="G110" s="376"/>
      <c r="H110" s="41"/>
      <c r="I110" s="41"/>
      <c r="J110" s="41"/>
      <c r="K110" s="41"/>
      <c r="L110" s="41"/>
      <c r="M110" s="271"/>
      <c r="N110" s="373"/>
      <c r="O110" s="271"/>
      <c r="P110" s="271"/>
      <c r="Q110" s="271"/>
      <c r="R110" s="271"/>
      <c r="S110" s="329"/>
      <c r="T110" s="111"/>
      <c r="U110" s="387"/>
      <c r="V110" s="96"/>
      <c r="W110" s="97"/>
      <c r="AC110" s="368"/>
    </row>
    <row r="111" spans="1:29" s="46" customFormat="1" ht="64.5" customHeight="1" thickBot="1" x14ac:dyDescent="0.25">
      <c r="A111" s="357">
        <v>92</v>
      </c>
      <c r="B111" s="247" t="s">
        <v>72</v>
      </c>
      <c r="C111" s="247">
        <v>69</v>
      </c>
      <c r="D111" s="49" t="s">
        <v>334</v>
      </c>
      <c r="E111" s="361" t="s">
        <v>38</v>
      </c>
      <c r="F111" s="248">
        <v>45000</v>
      </c>
      <c r="G111" s="376"/>
      <c r="H111" s="248">
        <v>0</v>
      </c>
      <c r="I111" s="248">
        <v>0</v>
      </c>
      <c r="J111" s="248">
        <v>0</v>
      </c>
      <c r="K111" s="248">
        <v>0</v>
      </c>
      <c r="L111" s="334">
        <v>0</v>
      </c>
      <c r="M111" s="244">
        <f>F111/1.19</f>
        <v>37815.126050420171</v>
      </c>
      <c r="N111" s="373"/>
      <c r="O111" s="244">
        <f>H111/1.19</f>
        <v>0</v>
      </c>
      <c r="P111" s="244">
        <f>I111/1.19</f>
        <v>0</v>
      </c>
      <c r="Q111" s="244">
        <f>J111/1.19</f>
        <v>0</v>
      </c>
      <c r="R111" s="244">
        <f>K111/1.19</f>
        <v>0</v>
      </c>
      <c r="S111" s="349">
        <f>L111/1.19</f>
        <v>0</v>
      </c>
      <c r="T111" s="111">
        <f>M111</f>
        <v>37815.126050420171</v>
      </c>
      <c r="U111" s="386" t="s">
        <v>108</v>
      </c>
      <c r="V111" s="245" t="s">
        <v>308</v>
      </c>
      <c r="W111" s="245" t="s">
        <v>314</v>
      </c>
    </row>
    <row r="112" spans="1:29" ht="29.25" customHeight="1" thickBot="1" x14ac:dyDescent="0.25">
      <c r="A112" s="357">
        <v>93</v>
      </c>
      <c r="B112" s="39"/>
      <c r="C112" s="39"/>
      <c r="D112" s="49" t="s">
        <v>73</v>
      </c>
      <c r="E112" s="361"/>
      <c r="F112" s="65">
        <f t="shared" ref="F112:T112" si="77">SUM(F111:F111)</f>
        <v>45000</v>
      </c>
      <c r="G112" s="376"/>
      <c r="H112" s="248">
        <f t="shared" si="77"/>
        <v>0</v>
      </c>
      <c r="I112" s="248">
        <f t="shared" si="77"/>
        <v>0</v>
      </c>
      <c r="J112" s="248">
        <f t="shared" si="77"/>
        <v>0</v>
      </c>
      <c r="K112" s="248">
        <f t="shared" si="77"/>
        <v>0</v>
      </c>
      <c r="L112" s="355">
        <f t="shared" si="77"/>
        <v>0</v>
      </c>
      <c r="M112" s="244">
        <f t="shared" si="77"/>
        <v>37815.126050420171</v>
      </c>
      <c r="N112" s="373"/>
      <c r="O112" s="244">
        <f t="shared" si="77"/>
        <v>0</v>
      </c>
      <c r="P112" s="244">
        <f t="shared" si="77"/>
        <v>0</v>
      </c>
      <c r="Q112" s="244">
        <f t="shared" si="77"/>
        <v>0</v>
      </c>
      <c r="R112" s="244">
        <f t="shared" si="77"/>
        <v>0</v>
      </c>
      <c r="S112" s="349">
        <f t="shared" si="77"/>
        <v>0</v>
      </c>
      <c r="T112" s="244">
        <f t="shared" si="77"/>
        <v>37815.126050420171</v>
      </c>
      <c r="U112" s="387"/>
      <c r="V112" s="102"/>
      <c r="W112" s="103"/>
    </row>
    <row r="113" spans="1:41" ht="28.5" customHeight="1" thickBot="1" x14ac:dyDescent="0.25">
      <c r="A113" s="357">
        <v>94</v>
      </c>
      <c r="B113" s="39"/>
      <c r="C113" s="39"/>
      <c r="D113" s="60" t="s">
        <v>74</v>
      </c>
      <c r="E113" s="361"/>
      <c r="F113" s="40"/>
      <c r="G113" s="40"/>
      <c r="H113" s="40"/>
      <c r="I113" s="40"/>
      <c r="J113" s="40"/>
      <c r="K113" s="40"/>
      <c r="L113" s="40"/>
      <c r="M113" s="83">
        <f>M102+M106+M109+M112</f>
        <v>1814252.7432991548</v>
      </c>
      <c r="N113" s="373">
        <f>N102+N106+N109+N112</f>
        <v>1757.7673271143321</v>
      </c>
      <c r="O113" s="349">
        <f t="shared" ref="O113:S113" si="78">O102+O106+O109+O112</f>
        <v>255254.3751445532</v>
      </c>
      <c r="P113" s="349">
        <f t="shared" si="78"/>
        <v>669933.6365738957</v>
      </c>
      <c r="Q113" s="349">
        <f t="shared" si="78"/>
        <v>31208.079562100069</v>
      </c>
      <c r="R113" s="349">
        <f t="shared" si="78"/>
        <v>27623.15935548531</v>
      </c>
      <c r="S113" s="349">
        <f t="shared" si="78"/>
        <v>103638.8867473595</v>
      </c>
      <c r="T113" s="279">
        <f>T102+T106+T109+T112</f>
        <v>2903668.6480096625</v>
      </c>
      <c r="U113" s="387"/>
      <c r="V113" s="96"/>
      <c r="W113" s="97"/>
    </row>
    <row r="114" spans="1:41" s="9" customFormat="1" ht="28.5" customHeight="1" thickBot="1" x14ac:dyDescent="0.25">
      <c r="A114" s="357">
        <v>95</v>
      </c>
      <c r="B114" s="39"/>
      <c r="C114" s="39"/>
      <c r="D114" s="60" t="s">
        <v>172</v>
      </c>
      <c r="E114" s="361"/>
      <c r="F114" s="83" t="s">
        <v>131</v>
      </c>
      <c r="G114" s="373"/>
      <c r="H114" s="65"/>
      <c r="I114" s="65"/>
      <c r="J114" s="65"/>
      <c r="K114" s="65"/>
      <c r="L114" s="334"/>
      <c r="M114" s="83"/>
      <c r="N114" s="373"/>
      <c r="O114" s="83"/>
      <c r="P114" s="83"/>
      <c r="Q114" s="83"/>
      <c r="R114" s="83"/>
      <c r="S114" s="329"/>
      <c r="T114" s="111"/>
      <c r="U114" s="387"/>
      <c r="V114" s="96"/>
      <c r="W114" s="97"/>
      <c r="X114" s="8"/>
      <c r="Y114" s="8"/>
      <c r="Z114" s="8"/>
      <c r="AA114" s="8"/>
      <c r="AB114" s="8"/>
      <c r="AC114" s="8"/>
      <c r="AD114" s="8"/>
      <c r="AE114" s="8"/>
      <c r="AF114" s="8"/>
      <c r="AG114" s="8"/>
      <c r="AH114" s="8"/>
      <c r="AI114" s="8"/>
      <c r="AJ114" s="8"/>
      <c r="AK114" s="8"/>
      <c r="AL114" s="8"/>
      <c r="AM114" s="8"/>
      <c r="AN114" s="8"/>
      <c r="AO114" s="8"/>
    </row>
    <row r="115" spans="1:41" ht="34.5" customHeight="1" thickBot="1" x14ac:dyDescent="0.25">
      <c r="A115" s="357">
        <v>96</v>
      </c>
      <c r="B115" s="39" t="s">
        <v>75</v>
      </c>
      <c r="C115" s="39">
        <v>70</v>
      </c>
      <c r="D115" s="49" t="s">
        <v>76</v>
      </c>
      <c r="E115" s="361" t="s">
        <v>77</v>
      </c>
      <c r="F115" s="65">
        <v>50000</v>
      </c>
      <c r="G115" s="376"/>
      <c r="H115" s="65">
        <v>0</v>
      </c>
      <c r="I115" s="65">
        <v>0</v>
      </c>
      <c r="J115" s="65">
        <v>0</v>
      </c>
      <c r="K115" s="65">
        <v>0</v>
      </c>
      <c r="L115" s="334"/>
      <c r="M115" s="83">
        <f>F115/1.09</f>
        <v>45871.559633027522</v>
      </c>
      <c r="N115" s="373"/>
      <c r="O115" s="83">
        <f>H115/1.09</f>
        <v>0</v>
      </c>
      <c r="P115" s="83">
        <f>I115/1.09</f>
        <v>0</v>
      </c>
      <c r="Q115" s="83">
        <f>J115/1.09</f>
        <v>0</v>
      </c>
      <c r="R115" s="83">
        <f>K115/1.09</f>
        <v>0</v>
      </c>
      <c r="S115" s="329"/>
      <c r="T115" s="111">
        <f>M115</f>
        <v>45871.559633027522</v>
      </c>
      <c r="U115" s="418" t="s">
        <v>370</v>
      </c>
      <c r="V115" s="315" t="s">
        <v>308</v>
      </c>
      <c r="W115" s="222" t="s">
        <v>316</v>
      </c>
    </row>
    <row r="116" spans="1:41" ht="45.75" customHeight="1" thickBot="1" x14ac:dyDescent="0.25">
      <c r="A116" s="357">
        <v>97</v>
      </c>
      <c r="B116" s="39" t="s">
        <v>53</v>
      </c>
      <c r="C116" s="39">
        <v>71</v>
      </c>
      <c r="D116" s="49" t="s">
        <v>95</v>
      </c>
      <c r="E116" s="361" t="s">
        <v>78</v>
      </c>
      <c r="F116" s="65">
        <v>50000</v>
      </c>
      <c r="G116" s="376"/>
      <c r="H116" s="65">
        <v>0</v>
      </c>
      <c r="I116" s="65">
        <v>0</v>
      </c>
      <c r="J116" s="65">
        <v>0</v>
      </c>
      <c r="K116" s="65">
        <v>0</v>
      </c>
      <c r="L116" s="334"/>
      <c r="M116" s="83">
        <f>F116/1.19</f>
        <v>42016.806722689078</v>
      </c>
      <c r="N116" s="373"/>
      <c r="O116" s="83">
        <f t="shared" ref="O116:Q117" si="79">H116/1.09</f>
        <v>0</v>
      </c>
      <c r="P116" s="83">
        <f t="shared" si="79"/>
        <v>0</v>
      </c>
      <c r="Q116" s="83">
        <f t="shared" si="79"/>
        <v>0</v>
      </c>
      <c r="R116" s="83">
        <f t="shared" ref="R116:R117" si="80">K116/1.09</f>
        <v>0</v>
      </c>
      <c r="S116" s="329"/>
      <c r="T116" s="111">
        <f>M116</f>
        <v>42016.806722689078</v>
      </c>
      <c r="U116" s="419"/>
      <c r="V116" s="325" t="s">
        <v>308</v>
      </c>
      <c r="W116" s="222" t="s">
        <v>316</v>
      </c>
    </row>
    <row r="117" spans="1:41" ht="36.75" customHeight="1" thickBot="1" x14ac:dyDescent="0.25">
      <c r="A117" s="357">
        <v>98</v>
      </c>
      <c r="B117" s="39" t="s">
        <v>54</v>
      </c>
      <c r="C117" s="39">
        <v>72</v>
      </c>
      <c r="D117" s="49" t="s">
        <v>79</v>
      </c>
      <c r="E117" s="361" t="s">
        <v>13</v>
      </c>
      <c r="F117" s="65">
        <v>15000</v>
      </c>
      <c r="G117" s="376"/>
      <c r="H117" s="65">
        <v>0</v>
      </c>
      <c r="I117" s="65">
        <v>0</v>
      </c>
      <c r="J117" s="65">
        <v>0</v>
      </c>
      <c r="K117" s="65">
        <v>0</v>
      </c>
      <c r="L117" s="334"/>
      <c r="M117" s="83">
        <f>F117/1.19</f>
        <v>12605.042016806723</v>
      </c>
      <c r="N117" s="373"/>
      <c r="O117" s="83">
        <f t="shared" si="79"/>
        <v>0</v>
      </c>
      <c r="P117" s="83">
        <f t="shared" si="79"/>
        <v>0</v>
      </c>
      <c r="Q117" s="83">
        <f t="shared" si="79"/>
        <v>0</v>
      </c>
      <c r="R117" s="83">
        <f t="shared" si="80"/>
        <v>0</v>
      </c>
      <c r="S117" s="329"/>
      <c r="T117" s="111">
        <f>M117</f>
        <v>12605.042016806723</v>
      </c>
      <c r="U117" s="420"/>
      <c r="V117" s="315" t="s">
        <v>308</v>
      </c>
      <c r="W117" s="362" t="s">
        <v>316</v>
      </c>
    </row>
    <row r="118" spans="1:41" ht="27" customHeight="1" thickBot="1" x14ac:dyDescent="0.25">
      <c r="A118" s="357">
        <v>99</v>
      </c>
      <c r="B118" s="57"/>
      <c r="C118" s="39"/>
      <c r="D118" s="49" t="s">
        <v>80</v>
      </c>
      <c r="E118" s="361"/>
      <c r="F118" s="65">
        <f t="shared" ref="F118:P118" si="81">SUM(F115:F117)</f>
        <v>115000</v>
      </c>
      <c r="G118" s="376"/>
      <c r="H118" s="65">
        <f t="shared" si="81"/>
        <v>0</v>
      </c>
      <c r="I118" s="65">
        <f t="shared" si="81"/>
        <v>0</v>
      </c>
      <c r="J118" s="65">
        <f t="shared" si="81"/>
        <v>0</v>
      </c>
      <c r="K118" s="65">
        <f t="shared" si="81"/>
        <v>0</v>
      </c>
      <c r="L118" s="334"/>
      <c r="M118" s="83">
        <f>SUM(M115:M117)</f>
        <v>100493.40837252332</v>
      </c>
      <c r="N118" s="373"/>
      <c r="O118" s="83">
        <f t="shared" si="81"/>
        <v>0</v>
      </c>
      <c r="P118" s="83">
        <f t="shared" si="81"/>
        <v>0</v>
      </c>
      <c r="Q118" s="83">
        <f>SUM(Q115:Q117)</f>
        <v>0</v>
      </c>
      <c r="R118" s="83">
        <f>SUM(R115:R117)</f>
        <v>0</v>
      </c>
      <c r="S118" s="329"/>
      <c r="T118" s="111">
        <f>M118</f>
        <v>100493.40837252332</v>
      </c>
      <c r="U118" s="387"/>
      <c r="V118" s="324"/>
      <c r="W118" s="86"/>
    </row>
    <row r="119" spans="1:41" s="46" customFormat="1" ht="27" customHeight="1" x14ac:dyDescent="0.2">
      <c r="A119" s="316"/>
      <c r="B119" s="317"/>
      <c r="C119" s="316"/>
      <c r="D119" s="318"/>
      <c r="E119" s="314"/>
      <c r="F119" s="118"/>
      <c r="G119" s="118"/>
      <c r="H119" s="118"/>
      <c r="I119" s="118"/>
      <c r="J119" s="118"/>
      <c r="K119" s="118"/>
      <c r="L119" s="118"/>
      <c r="M119" s="319"/>
      <c r="N119" s="319"/>
      <c r="O119" s="319"/>
      <c r="P119" s="319"/>
      <c r="Q119" s="319"/>
      <c r="R119" s="319"/>
      <c r="S119" s="319"/>
      <c r="T119" s="320"/>
      <c r="U119" s="321"/>
      <c r="V119" s="322"/>
      <c r="W119" s="323"/>
    </row>
    <row r="120" spans="1:41" ht="19.5" customHeight="1" x14ac:dyDescent="0.25">
      <c r="A120" s="67"/>
      <c r="B120" s="67"/>
      <c r="C120" s="67"/>
      <c r="D120" s="68" t="s">
        <v>240</v>
      </c>
      <c r="E120" s="67"/>
      <c r="F120" s="67"/>
      <c r="G120" s="372"/>
      <c r="H120" s="121"/>
      <c r="I120" s="121"/>
      <c r="J120" s="121"/>
      <c r="K120" s="121"/>
      <c r="L120" s="330"/>
      <c r="M120" s="425" t="s">
        <v>239</v>
      </c>
      <c r="N120" s="425"/>
      <c r="O120" s="425"/>
      <c r="P120" s="68"/>
      <c r="Q120" s="123"/>
      <c r="R120" s="394" t="s">
        <v>221</v>
      </c>
      <c r="S120" s="394"/>
      <c r="T120" s="394"/>
      <c r="U120" s="125" t="s">
        <v>113</v>
      </c>
      <c r="V120" s="393" t="s">
        <v>266</v>
      </c>
      <c r="W120" s="393"/>
    </row>
    <row r="121" spans="1:41" ht="15.75" customHeight="1" x14ac:dyDescent="0.25">
      <c r="A121" s="390" t="s">
        <v>181</v>
      </c>
      <c r="B121" s="390"/>
      <c r="C121" s="390"/>
      <c r="D121" s="390"/>
      <c r="E121" s="393" t="s">
        <v>349</v>
      </c>
      <c r="F121" s="393"/>
      <c r="G121" s="393"/>
      <c r="H121" s="393"/>
      <c r="I121" s="393"/>
      <c r="J121" s="393"/>
      <c r="K121" s="393"/>
      <c r="L121" s="393"/>
      <c r="M121" s="393"/>
      <c r="N121" s="393"/>
      <c r="O121" s="393"/>
      <c r="P121" s="393"/>
      <c r="Q121" s="129" t="s">
        <v>348</v>
      </c>
      <c r="R121" s="129"/>
      <c r="S121" s="129"/>
      <c r="T121" s="129"/>
      <c r="U121" s="130"/>
      <c r="V121" s="392" t="s">
        <v>265</v>
      </c>
      <c r="W121" s="392"/>
    </row>
    <row r="122" spans="1:41" ht="15.75" customHeight="1" x14ac:dyDescent="0.25">
      <c r="A122" s="67"/>
      <c r="B122" s="390" t="s">
        <v>231</v>
      </c>
      <c r="C122" s="390"/>
      <c r="D122" s="390"/>
      <c r="E122" s="67"/>
      <c r="F122" s="131"/>
      <c r="G122" s="131"/>
      <c r="H122" s="121"/>
      <c r="I122" s="121"/>
      <c r="J122" s="121"/>
      <c r="K122" s="121"/>
      <c r="L122" s="330"/>
      <c r="M122" s="393" t="s">
        <v>96</v>
      </c>
      <c r="N122" s="393"/>
      <c r="O122" s="393"/>
      <c r="P122" s="117"/>
      <c r="Q122" s="132"/>
      <c r="R122" s="394" t="s">
        <v>209</v>
      </c>
      <c r="S122" s="394"/>
      <c r="T122" s="394"/>
      <c r="U122" s="133"/>
      <c r="V122" s="392" t="s">
        <v>222</v>
      </c>
      <c r="W122" s="392"/>
    </row>
    <row r="123" spans="1:41" ht="17.25" customHeight="1" x14ac:dyDescent="0.25">
      <c r="D123" s="14"/>
      <c r="E123" s="1"/>
      <c r="F123" s="15"/>
      <c r="G123" s="15"/>
      <c r="O123" s="12"/>
      <c r="P123" s="12"/>
      <c r="Q123" s="12"/>
      <c r="R123" s="12"/>
      <c r="S123" s="12"/>
      <c r="T123" s="12"/>
      <c r="U123" s="12"/>
      <c r="V123" s="443"/>
      <c r="W123" s="443"/>
      <c r="X123" s="16"/>
    </row>
  </sheetData>
  <mergeCells count="94">
    <mergeCell ref="V5:W5"/>
    <mergeCell ref="E2:Q2"/>
    <mergeCell ref="D6:D8"/>
    <mergeCell ref="E6:E8"/>
    <mergeCell ref="O76:O77"/>
    <mergeCell ref="R73:R74"/>
    <mergeCell ref="R76:R77"/>
    <mergeCell ref="U76:U77"/>
    <mergeCell ref="V22:W24"/>
    <mergeCell ref="W76:W77"/>
    <mergeCell ref="J76:J77"/>
    <mergeCell ref="U27:U29"/>
    <mergeCell ref="T73:T74"/>
    <mergeCell ref="Q73:Q74"/>
    <mergeCell ref="V32:W32"/>
    <mergeCell ref="N7:N8"/>
    <mergeCell ref="C6:C8"/>
    <mergeCell ref="B6:B8"/>
    <mergeCell ref="V6:V8"/>
    <mergeCell ref="W6:W8"/>
    <mergeCell ref="Q7:Q8"/>
    <mergeCell ref="R7:R8"/>
    <mergeCell ref="T7:T8"/>
    <mergeCell ref="U6:U8"/>
    <mergeCell ref="S7:S8"/>
    <mergeCell ref="V123:W123"/>
    <mergeCell ref="V120:W120"/>
    <mergeCell ref="A6:A8"/>
    <mergeCell ref="M7:M8"/>
    <mergeCell ref="O7:O8"/>
    <mergeCell ref="P7:P8"/>
    <mergeCell ref="B73:B74"/>
    <mergeCell ref="C73:C74"/>
    <mergeCell ref="D73:D74"/>
    <mergeCell ref="E73:E74"/>
    <mergeCell ref="F73:F74"/>
    <mergeCell ref="C9:C16"/>
    <mergeCell ref="B9:B16"/>
    <mergeCell ref="D9:D18"/>
    <mergeCell ref="P73:P74"/>
    <mergeCell ref="A9:A18"/>
    <mergeCell ref="B122:D122"/>
    <mergeCell ref="I76:I77"/>
    <mergeCell ref="V73:V74"/>
    <mergeCell ref="T76:T77"/>
    <mergeCell ref="A121:D121"/>
    <mergeCell ref="A73:A74"/>
    <mergeCell ref="B76:B77"/>
    <mergeCell ref="Q76:Q77"/>
    <mergeCell ref="F76:F77"/>
    <mergeCell ref="H76:H77"/>
    <mergeCell ref="C76:C77"/>
    <mergeCell ref="D76:D77"/>
    <mergeCell ref="E76:E77"/>
    <mergeCell ref="P76:P77"/>
    <mergeCell ref="M122:O122"/>
    <mergeCell ref="V122:W122"/>
    <mergeCell ref="A76:A77"/>
    <mergeCell ref="E9:E18"/>
    <mergeCell ref="F9:F10"/>
    <mergeCell ref="R120:T120"/>
    <mergeCell ref="K9:K10"/>
    <mergeCell ref="H9:H10"/>
    <mergeCell ref="I9:I10"/>
    <mergeCell ref="J9:J10"/>
    <mergeCell ref="K76:K77"/>
    <mergeCell ref="L9:L10"/>
    <mergeCell ref="G9:G10"/>
    <mergeCell ref="N9:N10"/>
    <mergeCell ref="G76:G77"/>
    <mergeCell ref="N76:N77"/>
    <mergeCell ref="R122:T122"/>
    <mergeCell ref="E121:P121"/>
    <mergeCell ref="M120:O120"/>
    <mergeCell ref="O73:O74"/>
    <mergeCell ref="M73:M74"/>
    <mergeCell ref="L76:L77"/>
    <mergeCell ref="S76:S77"/>
    <mergeCell ref="U115:U117"/>
    <mergeCell ref="V121:W121"/>
    <mergeCell ref="Q9:Q16"/>
    <mergeCell ref="T9:T16"/>
    <mergeCell ref="M76:M77"/>
    <mergeCell ref="U9:U16"/>
    <mergeCell ref="U73:U74"/>
    <mergeCell ref="V9:V16"/>
    <mergeCell ref="W9:W16"/>
    <mergeCell ref="W73:W74"/>
    <mergeCell ref="V76:V77"/>
    <mergeCell ref="P9:P16"/>
    <mergeCell ref="M9:M16"/>
    <mergeCell ref="O9:O16"/>
    <mergeCell ref="R9:R10"/>
    <mergeCell ref="S9:S10"/>
  </mergeCells>
  <printOptions horizontalCentered="1"/>
  <pageMargins left="0.45" right="0.2" top="0.5" bottom="0.5" header="0.3" footer="0.3"/>
  <pageSetup paperSize="9" scale="5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5</vt:i4>
      </vt:variant>
    </vt:vector>
  </HeadingPairs>
  <TitlesOfParts>
    <vt:vector size="7" baseType="lpstr">
      <vt:lpstr>Sheet1</vt:lpstr>
      <vt:lpstr>Sheet2</vt:lpstr>
      <vt:lpstr>_20.01.01</vt:lpstr>
      <vt:lpstr>Sheet1!Imprimare_titluri</vt:lpstr>
      <vt:lpstr>Sheet2!Imprimare_titluri</vt:lpstr>
      <vt:lpstr>Sheet1!Zona_de_imprimat</vt:lpstr>
      <vt:lpstr>Sheet2!Zona_de_imprimat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dss</cp:lastModifiedBy>
  <cp:lastPrinted>2021-01-20T10:15:45Z</cp:lastPrinted>
  <dcterms:created xsi:type="dcterms:W3CDTF">2016-08-11T08:26:23Z</dcterms:created>
  <dcterms:modified xsi:type="dcterms:W3CDTF">2021-02-02T11:59:55Z</dcterms:modified>
</cp:coreProperties>
</file>