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mc:AlternateContent xmlns:mc="http://schemas.openxmlformats.org/markup-compatibility/2006">
    <mc:Choice Requires="x15">
      <x15ac:absPath xmlns:x15ac="http://schemas.microsoft.com/office/spreadsheetml/2010/11/ac" url="E:\"/>
    </mc:Choice>
  </mc:AlternateContent>
  <xr:revisionPtr revIDLastSave="0" documentId="13_ncr:1_{14141A1B-7807-4812-A13B-1EC6E3578561}" xr6:coauthVersionLast="47" xr6:coauthVersionMax="47" xr10:uidLastSave="{00000000-0000-0000-0000-000000000000}"/>
  <bookViews>
    <workbookView xWindow="-120" yWindow="-120" windowWidth="29040" windowHeight="15840" tabRatio="751" activeTab="1" xr2:uid="{00000000-000D-0000-FFFF-FFFF00000000}"/>
  </bookViews>
  <sheets>
    <sheet name="Sheet1" sheetId="4" r:id="rId1"/>
    <sheet name="Sheet2" sheetId="3" r:id="rId2"/>
  </sheets>
  <definedNames>
    <definedName name="_20.01.01">Sheet2!$B$9</definedName>
    <definedName name="_Hlk11055180" localSheetId="0">Sheet1!$A$43</definedName>
    <definedName name="_xlnm.Print_Area" localSheetId="0">Sheet1!$A$1:$AB$54</definedName>
    <definedName name="_xlnm.Print_Area" localSheetId="1">Sheet2!$A$1:$W$117</definedName>
    <definedName name="_xlnm.Print_Titles" localSheetId="0">Sheet1!$17:$20</definedName>
    <definedName name="_xlnm.Print_Titles" localSheetId="1">Sheet2!$5:$7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T112" i="3" l="1"/>
  <c r="G113" i="3"/>
  <c r="H113" i="3"/>
  <c r="I113" i="3"/>
  <c r="J113" i="3"/>
  <c r="K113" i="3"/>
  <c r="L113" i="3"/>
  <c r="M113" i="3"/>
  <c r="N113" i="3"/>
  <c r="O113" i="3"/>
  <c r="P113" i="3"/>
  <c r="Q113" i="3"/>
  <c r="R113" i="3"/>
  <c r="S113" i="3"/>
  <c r="F113" i="3"/>
  <c r="N112" i="3"/>
  <c r="O112" i="3"/>
  <c r="P112" i="3"/>
  <c r="Q112" i="3"/>
  <c r="R112" i="3"/>
  <c r="S112" i="3"/>
  <c r="M112" i="3"/>
  <c r="I23" i="4"/>
  <c r="J23" i="4"/>
  <c r="K23" i="4"/>
  <c r="L23" i="4"/>
  <c r="P27" i="4"/>
  <c r="Q27" i="4"/>
  <c r="R27" i="4"/>
  <c r="S27" i="4"/>
  <c r="T27" i="4"/>
  <c r="U27" i="4"/>
  <c r="M94" i="3"/>
  <c r="N94" i="3"/>
  <c r="O94" i="3"/>
  <c r="P94" i="3"/>
  <c r="Q94" i="3"/>
  <c r="R94" i="3"/>
  <c r="S94" i="3"/>
  <c r="T94" i="3"/>
  <c r="F91" i="3"/>
  <c r="N88" i="3"/>
  <c r="O88" i="3"/>
  <c r="P88" i="3"/>
  <c r="Q88" i="3"/>
  <c r="R88" i="3"/>
  <c r="S88" i="3"/>
  <c r="M88" i="3"/>
  <c r="T88" i="3" s="1"/>
  <c r="O30" i="4"/>
  <c r="P30" i="4"/>
  <c r="Q30" i="4"/>
  <c r="R30" i="4"/>
  <c r="S30" i="4"/>
  <c r="T30" i="4"/>
  <c r="U30" i="4"/>
  <c r="N30" i="4"/>
  <c r="G26" i="3"/>
  <c r="H26" i="3"/>
  <c r="I26" i="3"/>
  <c r="J26" i="3"/>
  <c r="K26" i="3"/>
  <c r="L26" i="3"/>
  <c r="F26" i="3"/>
  <c r="N98" i="3"/>
  <c r="O98" i="3"/>
  <c r="P98" i="3"/>
  <c r="Q98" i="3"/>
  <c r="R98" i="3"/>
  <c r="S98" i="3"/>
  <c r="F99" i="3"/>
  <c r="M98" i="3"/>
  <c r="T98" i="3" s="1"/>
  <c r="O45" i="4"/>
  <c r="P45" i="4"/>
  <c r="Q45" i="4"/>
  <c r="R45" i="4"/>
  <c r="S45" i="4"/>
  <c r="T45" i="4"/>
  <c r="U45" i="4"/>
  <c r="N45" i="4"/>
  <c r="G46" i="4"/>
  <c r="H46" i="4"/>
  <c r="I46" i="4"/>
  <c r="J46" i="4"/>
  <c r="K46" i="4"/>
  <c r="L46" i="4"/>
  <c r="M46" i="4"/>
  <c r="F46" i="4"/>
  <c r="G91" i="3"/>
  <c r="H91" i="3"/>
  <c r="I91" i="3"/>
  <c r="J91" i="3"/>
  <c r="K91" i="3"/>
  <c r="L91" i="3"/>
  <c r="M106" i="3"/>
  <c r="G23" i="4"/>
  <c r="H23" i="4"/>
  <c r="M23" i="4"/>
  <c r="F23" i="4"/>
  <c r="O22" i="4"/>
  <c r="O23" i="4" s="1"/>
  <c r="P22" i="4"/>
  <c r="Q22" i="4"/>
  <c r="R22" i="4"/>
  <c r="S22" i="4"/>
  <c r="T22" i="4"/>
  <c r="U22" i="4"/>
  <c r="N22" i="4"/>
  <c r="G48" i="4"/>
  <c r="H48" i="4"/>
  <c r="I48" i="4"/>
  <c r="J48" i="4"/>
  <c r="K48" i="4"/>
  <c r="L48" i="4"/>
  <c r="M48" i="4"/>
  <c r="G41" i="4"/>
  <c r="H41" i="4"/>
  <c r="I41" i="4"/>
  <c r="J41" i="4"/>
  <c r="K41" i="4"/>
  <c r="L41" i="4"/>
  <c r="M41" i="4"/>
  <c r="F41" i="4"/>
  <c r="O40" i="4"/>
  <c r="O41" i="4" s="1"/>
  <c r="P40" i="4"/>
  <c r="P41" i="4" s="1"/>
  <c r="Q40" i="4"/>
  <c r="Q41" i="4" s="1"/>
  <c r="R40" i="4"/>
  <c r="R41" i="4" s="1"/>
  <c r="S40" i="4"/>
  <c r="S41" i="4" s="1"/>
  <c r="T40" i="4"/>
  <c r="T41" i="4" s="1"/>
  <c r="U40" i="4"/>
  <c r="U41" i="4" s="1"/>
  <c r="N40" i="4"/>
  <c r="N41" i="4" s="1"/>
  <c r="O111" i="3"/>
  <c r="O110" i="3"/>
  <c r="O106" i="3"/>
  <c r="O107" i="3" s="1"/>
  <c r="O101" i="3"/>
  <c r="O100" i="3"/>
  <c r="O102" i="3" s="1"/>
  <c r="O97" i="3"/>
  <c r="O96" i="3"/>
  <c r="O95" i="3"/>
  <c r="O99" i="3"/>
  <c r="O90" i="3"/>
  <c r="O89" i="3"/>
  <c r="O87" i="3"/>
  <c r="O86" i="3"/>
  <c r="O85" i="3"/>
  <c r="O84" i="3"/>
  <c r="O91" i="3" s="1"/>
  <c r="O82" i="3"/>
  <c r="O81" i="3"/>
  <c r="O79" i="3"/>
  <c r="O78" i="3"/>
  <c r="O80" i="3" s="1"/>
  <c r="O75" i="3"/>
  <c r="O74" i="3"/>
  <c r="O73" i="3"/>
  <c r="O71" i="3"/>
  <c r="O70" i="3"/>
  <c r="O69" i="3"/>
  <c r="O68" i="3"/>
  <c r="O67" i="3"/>
  <c r="O66" i="3"/>
  <c r="O65" i="3"/>
  <c r="O64" i="3"/>
  <c r="O72" i="3" s="1"/>
  <c r="O63" i="3"/>
  <c r="O59" i="3"/>
  <c r="O58" i="3"/>
  <c r="O57" i="3"/>
  <c r="O56" i="3"/>
  <c r="O55" i="3"/>
  <c r="O54" i="3"/>
  <c r="O53" i="3"/>
  <c r="O52" i="3"/>
  <c r="O51" i="3"/>
  <c r="O50" i="3"/>
  <c r="O49" i="3"/>
  <c r="O48" i="3"/>
  <c r="O47" i="3"/>
  <c r="O46" i="3"/>
  <c r="O45" i="3"/>
  <c r="O44" i="3"/>
  <c r="O43" i="3"/>
  <c r="O42" i="3"/>
  <c r="O41" i="3"/>
  <c r="O40" i="3"/>
  <c r="O39" i="3"/>
  <c r="O38" i="3"/>
  <c r="O37" i="3"/>
  <c r="O60" i="3" s="1"/>
  <c r="O35" i="3"/>
  <c r="O34" i="3"/>
  <c r="O33" i="3"/>
  <c r="O36" i="3" s="1"/>
  <c r="O30" i="3"/>
  <c r="O29" i="3"/>
  <c r="O28" i="3"/>
  <c r="O27" i="3"/>
  <c r="O31" i="3" s="1"/>
  <c r="O25" i="3"/>
  <c r="O24" i="3"/>
  <c r="O23" i="3"/>
  <c r="O26" i="3" s="1"/>
  <c r="O21" i="3"/>
  <c r="O20" i="3"/>
  <c r="O19" i="3"/>
  <c r="O22" i="3" s="1"/>
  <c r="O17" i="3"/>
  <c r="O16" i="3"/>
  <c r="O18" i="3" s="1"/>
  <c r="O14" i="3"/>
  <c r="O15" i="3" s="1"/>
  <c r="O12" i="3"/>
  <c r="O13" i="3" s="1"/>
  <c r="O9" i="3"/>
  <c r="O11" i="3" s="1"/>
  <c r="F39" i="4"/>
  <c r="U34" i="4"/>
  <c r="T34" i="4"/>
  <c r="S34" i="4"/>
  <c r="R34" i="4"/>
  <c r="Q34" i="4"/>
  <c r="P34" i="4"/>
  <c r="O34" i="4"/>
  <c r="N34" i="4"/>
  <c r="F48" i="4"/>
  <c r="O47" i="4"/>
  <c r="O48" i="4" s="1"/>
  <c r="P47" i="4"/>
  <c r="P48" i="4" s="1"/>
  <c r="Q47" i="4"/>
  <c r="Q48" i="4" s="1"/>
  <c r="R47" i="4"/>
  <c r="R48" i="4" s="1"/>
  <c r="S47" i="4"/>
  <c r="S48" i="4" s="1"/>
  <c r="T47" i="4"/>
  <c r="T48" i="4" s="1"/>
  <c r="U47" i="4"/>
  <c r="U48" i="4" s="1"/>
  <c r="N47" i="4"/>
  <c r="N48" i="4" s="1"/>
  <c r="G39" i="4"/>
  <c r="H39" i="4"/>
  <c r="I39" i="4"/>
  <c r="J39" i="4"/>
  <c r="K39" i="4"/>
  <c r="L39" i="4"/>
  <c r="M39" i="4"/>
  <c r="N37" i="4"/>
  <c r="N38" i="4"/>
  <c r="U38" i="4"/>
  <c r="T38" i="4"/>
  <c r="S38" i="4"/>
  <c r="R38" i="4"/>
  <c r="Q38" i="4"/>
  <c r="P38" i="4"/>
  <c r="O38" i="4"/>
  <c r="U37" i="4"/>
  <c r="T37" i="4"/>
  <c r="S37" i="4"/>
  <c r="R37" i="4"/>
  <c r="Q37" i="4"/>
  <c r="P37" i="4"/>
  <c r="O37" i="4"/>
  <c r="O44" i="4"/>
  <c r="O46" i="4" s="1"/>
  <c r="P44" i="4"/>
  <c r="P46" i="4" s="1"/>
  <c r="Q44" i="4"/>
  <c r="Q46" i="4" s="1"/>
  <c r="R44" i="4"/>
  <c r="R46" i="4" s="1"/>
  <c r="S44" i="4"/>
  <c r="S46" i="4" s="1"/>
  <c r="T44" i="4"/>
  <c r="T46" i="4" s="1"/>
  <c r="U44" i="4"/>
  <c r="U46" i="4" s="1"/>
  <c r="N44" i="4"/>
  <c r="H43" i="4"/>
  <c r="I43" i="4"/>
  <c r="J43" i="4"/>
  <c r="K43" i="4"/>
  <c r="L43" i="4"/>
  <c r="V30" i="4" l="1"/>
  <c r="O76" i="3"/>
  <c r="O92" i="3" s="1"/>
  <c r="O108" i="3" s="1"/>
  <c r="V45" i="4"/>
  <c r="N46" i="4"/>
  <c r="V22" i="4"/>
  <c r="V40" i="4"/>
  <c r="V41" i="4" s="1"/>
  <c r="V34" i="4"/>
  <c r="O61" i="3"/>
  <c r="V47" i="4"/>
  <c r="V48" i="4" s="1"/>
  <c r="V37" i="4"/>
  <c r="V38" i="4"/>
  <c r="V44" i="4"/>
  <c r="V46" i="4" l="1"/>
  <c r="S36" i="4"/>
  <c r="U36" i="4"/>
  <c r="T36" i="4"/>
  <c r="R36" i="4"/>
  <c r="Q36" i="4"/>
  <c r="P36" i="4"/>
  <c r="O36" i="4"/>
  <c r="F105" i="3"/>
  <c r="F102" i="3"/>
  <c r="N97" i="3"/>
  <c r="P97" i="3"/>
  <c r="Q97" i="3"/>
  <c r="R97" i="3"/>
  <c r="S97" i="3"/>
  <c r="M97" i="3"/>
  <c r="T97" i="3" s="1"/>
  <c r="N36" i="4" l="1"/>
  <c r="V36" i="4" s="1"/>
  <c r="N89" i="3"/>
  <c r="P89" i="3"/>
  <c r="Q89" i="3"/>
  <c r="R89" i="3"/>
  <c r="S89" i="3"/>
  <c r="N101" i="3"/>
  <c r="P101" i="3"/>
  <c r="Q101" i="3"/>
  <c r="R101" i="3"/>
  <c r="S101" i="3"/>
  <c r="M101" i="3"/>
  <c r="N63" i="3"/>
  <c r="P63" i="3"/>
  <c r="Q63" i="3"/>
  <c r="S63" i="3"/>
  <c r="F25" i="4"/>
  <c r="G25" i="4"/>
  <c r="H25" i="4"/>
  <c r="I25" i="4"/>
  <c r="J25" i="4"/>
  <c r="L25" i="4"/>
  <c r="M25" i="4"/>
  <c r="F32" i="4"/>
  <c r="G32" i="4"/>
  <c r="H32" i="4"/>
  <c r="I32" i="4"/>
  <c r="J32" i="4"/>
  <c r="K32" i="4"/>
  <c r="L32" i="4"/>
  <c r="M32" i="4"/>
  <c r="O35" i="4"/>
  <c r="P35" i="4"/>
  <c r="Q35" i="4"/>
  <c r="R35" i="4"/>
  <c r="S35" i="4"/>
  <c r="T35" i="4"/>
  <c r="U35" i="4"/>
  <c r="O33" i="4"/>
  <c r="P33" i="4"/>
  <c r="Q33" i="4"/>
  <c r="R33" i="4"/>
  <c r="S33" i="4"/>
  <c r="T33" i="4"/>
  <c r="U33" i="4"/>
  <c r="O31" i="4"/>
  <c r="P31" i="4"/>
  <c r="Q31" i="4"/>
  <c r="R31" i="4"/>
  <c r="S31" i="4"/>
  <c r="T31" i="4"/>
  <c r="U31" i="4"/>
  <c r="O27" i="4"/>
  <c r="S42" i="4"/>
  <c r="S43" i="4" s="1"/>
  <c r="O28" i="4"/>
  <c r="O29" i="4"/>
  <c r="N29" i="4"/>
  <c r="Q29" i="4"/>
  <c r="R29" i="4"/>
  <c r="S29" i="4"/>
  <c r="T29" i="4"/>
  <c r="U29" i="4"/>
  <c r="P29" i="4"/>
  <c r="S28" i="4"/>
  <c r="S26" i="4"/>
  <c r="S24" i="4"/>
  <c r="S25" i="4" s="1"/>
  <c r="K49" i="4" l="1"/>
  <c r="T39" i="4"/>
  <c r="R39" i="4"/>
  <c r="P39" i="4"/>
  <c r="T101" i="3"/>
  <c r="U39" i="4"/>
  <c r="S39" i="4"/>
  <c r="Q39" i="4"/>
  <c r="O39" i="4"/>
  <c r="S32" i="4"/>
  <c r="V29" i="4"/>
  <c r="O32" i="4"/>
  <c r="S21" i="4" l="1"/>
  <c r="S23" i="4" s="1"/>
  <c r="S49" i="4" s="1"/>
  <c r="N85" i="3"/>
  <c r="P85" i="3"/>
  <c r="Q85" i="3"/>
  <c r="R85" i="3"/>
  <c r="S85" i="3"/>
  <c r="P74" i="3" l="1"/>
  <c r="Q74" i="3"/>
  <c r="R74" i="3"/>
  <c r="S74" i="3"/>
  <c r="R53" i="3"/>
  <c r="N100" i="3" l="1"/>
  <c r="N102" i="3" s="1"/>
  <c r="P100" i="3"/>
  <c r="P102" i="3" s="1"/>
  <c r="Q100" i="3"/>
  <c r="Q102" i="3" s="1"/>
  <c r="R100" i="3"/>
  <c r="R102" i="3" s="1"/>
  <c r="S100" i="3"/>
  <c r="S102" i="3" s="1"/>
  <c r="M100" i="3"/>
  <c r="M102" i="3" s="1"/>
  <c r="T100" i="3" l="1"/>
  <c r="T102" i="3" s="1"/>
  <c r="M96" i="3"/>
  <c r="N96" i="3"/>
  <c r="P96" i="3"/>
  <c r="Q96" i="3"/>
  <c r="R96" i="3"/>
  <c r="S96" i="3"/>
  <c r="M71" i="3"/>
  <c r="N71" i="3"/>
  <c r="P71" i="3"/>
  <c r="Q71" i="3"/>
  <c r="R71" i="3"/>
  <c r="S71" i="3"/>
  <c r="N65" i="3"/>
  <c r="P65" i="3"/>
  <c r="Q65" i="3"/>
  <c r="R65" i="3"/>
  <c r="S65" i="3"/>
  <c r="N66" i="3"/>
  <c r="P66" i="3"/>
  <c r="Q66" i="3"/>
  <c r="R66" i="3"/>
  <c r="S66" i="3"/>
  <c r="M66" i="3"/>
  <c r="M104" i="3"/>
  <c r="T104" i="3" s="1"/>
  <c r="T105" i="3" s="1"/>
  <c r="N90" i="3"/>
  <c r="M44" i="3"/>
  <c r="N44" i="3"/>
  <c r="P44" i="3"/>
  <c r="Q44" i="3"/>
  <c r="R44" i="3"/>
  <c r="S44" i="3"/>
  <c r="F36" i="3"/>
  <c r="G36" i="3"/>
  <c r="I36" i="3"/>
  <c r="J36" i="3"/>
  <c r="K36" i="3"/>
  <c r="L36" i="3"/>
  <c r="F31" i="3"/>
  <c r="I31" i="3"/>
  <c r="J31" i="3"/>
  <c r="K31" i="3"/>
  <c r="L31" i="3"/>
  <c r="F22" i="3"/>
  <c r="F18" i="3"/>
  <c r="G18" i="3"/>
  <c r="I18" i="3"/>
  <c r="J18" i="3"/>
  <c r="K18" i="3"/>
  <c r="L18" i="3"/>
  <c r="F15" i="3"/>
  <c r="G15" i="3"/>
  <c r="I15" i="3"/>
  <c r="J15" i="3"/>
  <c r="K15" i="3"/>
  <c r="F13" i="3"/>
  <c r="G13" i="3"/>
  <c r="I13" i="3"/>
  <c r="J13" i="3"/>
  <c r="K13" i="3"/>
  <c r="L13" i="3"/>
  <c r="Q9" i="3"/>
  <c r="Q11" i="3" s="1"/>
  <c r="P9" i="3"/>
  <c r="P11" i="3" s="1"/>
  <c r="T96" i="3" l="1"/>
  <c r="T44" i="3"/>
  <c r="T71" i="3"/>
  <c r="T66" i="3"/>
  <c r="M105" i="3"/>
  <c r="I49" i="4" l="1"/>
  <c r="M89" i="3"/>
  <c r="T89" i="3" s="1"/>
  <c r="N33" i="3" l="1"/>
  <c r="P33" i="3"/>
  <c r="Q33" i="3"/>
  <c r="R33" i="3"/>
  <c r="S33" i="3"/>
  <c r="N111" i="3" l="1"/>
  <c r="P111" i="3"/>
  <c r="Q111" i="3"/>
  <c r="R111" i="3"/>
  <c r="N110" i="3"/>
  <c r="P110" i="3"/>
  <c r="Q110" i="3"/>
  <c r="R110" i="3"/>
  <c r="N106" i="3"/>
  <c r="N107" i="3" s="1"/>
  <c r="P106" i="3"/>
  <c r="P107" i="3" s="1"/>
  <c r="Q106" i="3"/>
  <c r="Q107" i="3" s="1"/>
  <c r="R106" i="3"/>
  <c r="R107" i="3" s="1"/>
  <c r="R95" i="3"/>
  <c r="R99" i="3" s="1"/>
  <c r="Q90" i="3"/>
  <c r="R87" i="3"/>
  <c r="R86" i="3"/>
  <c r="R82" i="3"/>
  <c r="R81" i="3"/>
  <c r="R79" i="3"/>
  <c r="R78" i="3"/>
  <c r="R75" i="3"/>
  <c r="R73" i="3"/>
  <c r="R70" i="3"/>
  <c r="R69" i="3"/>
  <c r="R68" i="3"/>
  <c r="R67" i="3"/>
  <c r="R64" i="3"/>
  <c r="R62" i="3"/>
  <c r="R63" i="3" s="1"/>
  <c r="R59" i="3"/>
  <c r="R58" i="3"/>
  <c r="R57" i="3"/>
  <c r="R56" i="3"/>
  <c r="R55" i="3"/>
  <c r="R54" i="3"/>
  <c r="R52" i="3"/>
  <c r="R51" i="3"/>
  <c r="R50" i="3"/>
  <c r="R49" i="3"/>
  <c r="R48" i="3"/>
  <c r="R47" i="3"/>
  <c r="R46" i="3"/>
  <c r="R45" i="3"/>
  <c r="R43" i="3"/>
  <c r="R42" i="3"/>
  <c r="R41" i="3"/>
  <c r="R40" i="3"/>
  <c r="R39" i="3"/>
  <c r="R38" i="3"/>
  <c r="R37" i="3"/>
  <c r="N35" i="3"/>
  <c r="P35" i="3"/>
  <c r="Q35" i="3"/>
  <c r="R35" i="3"/>
  <c r="N34" i="3"/>
  <c r="P34" i="3"/>
  <c r="Q34" i="3"/>
  <c r="R34" i="3"/>
  <c r="R30" i="3"/>
  <c r="N29" i="3"/>
  <c r="P29" i="3"/>
  <c r="Q29" i="3"/>
  <c r="R29" i="3"/>
  <c r="N28" i="3"/>
  <c r="P28" i="3"/>
  <c r="Q28" i="3"/>
  <c r="R28" i="3"/>
  <c r="N27" i="3"/>
  <c r="P27" i="3"/>
  <c r="Q27" i="3"/>
  <c r="R27" i="3"/>
  <c r="R31" i="3" s="1"/>
  <c r="N25" i="3"/>
  <c r="P25" i="3"/>
  <c r="Q25" i="3"/>
  <c r="R25" i="3"/>
  <c r="N24" i="3"/>
  <c r="P24" i="3"/>
  <c r="Q24" i="3"/>
  <c r="R24" i="3"/>
  <c r="N23" i="3"/>
  <c r="N26" i="3" s="1"/>
  <c r="P23" i="3"/>
  <c r="Q23" i="3"/>
  <c r="R23" i="3"/>
  <c r="R21" i="3"/>
  <c r="R20" i="3"/>
  <c r="R19" i="3"/>
  <c r="R12" i="3"/>
  <c r="R13" i="3" s="1"/>
  <c r="R9" i="3"/>
  <c r="R11" i="3" s="1"/>
  <c r="S105" i="3"/>
  <c r="S106" i="3"/>
  <c r="S107" i="3" s="1"/>
  <c r="R84" i="3"/>
  <c r="M107" i="3" l="1"/>
  <c r="T106" i="3"/>
  <c r="T107" i="3"/>
  <c r="Q26" i="3"/>
  <c r="R26" i="3"/>
  <c r="P26" i="3"/>
  <c r="R60" i="3"/>
  <c r="R76" i="3"/>
  <c r="R80" i="3"/>
  <c r="R72" i="3"/>
  <c r="R22" i="3"/>
  <c r="R36" i="3"/>
  <c r="M33" i="3"/>
  <c r="T33" i="3" s="1"/>
  <c r="N70" i="3"/>
  <c r="P70" i="3"/>
  <c r="Q70" i="3"/>
  <c r="S70" i="3"/>
  <c r="M70" i="3"/>
  <c r="N68" i="3"/>
  <c r="P68" i="3"/>
  <c r="Q68" i="3"/>
  <c r="S68" i="3"/>
  <c r="M68" i="3"/>
  <c r="N67" i="3"/>
  <c r="P67" i="3"/>
  <c r="Q67" i="3"/>
  <c r="S67" i="3"/>
  <c r="M67" i="3"/>
  <c r="G43" i="4"/>
  <c r="M43" i="4"/>
  <c r="F43" i="4"/>
  <c r="M25" i="3"/>
  <c r="S25" i="3"/>
  <c r="R17" i="3"/>
  <c r="R16" i="3"/>
  <c r="R14" i="3"/>
  <c r="R15" i="3" s="1"/>
  <c r="N35" i="4"/>
  <c r="V35" i="4" s="1"/>
  <c r="T25" i="3" l="1"/>
  <c r="T68" i="3"/>
  <c r="T70" i="3"/>
  <c r="T67" i="3"/>
  <c r="R61" i="3"/>
  <c r="R18" i="3"/>
  <c r="O42" i="4" l="1"/>
  <c r="O43" i="4" s="1"/>
  <c r="P42" i="4"/>
  <c r="P43" i="4" s="1"/>
  <c r="Q42" i="4"/>
  <c r="Q43" i="4" s="1"/>
  <c r="R42" i="4"/>
  <c r="R43" i="4" s="1"/>
  <c r="T42" i="4"/>
  <c r="T43" i="4" s="1"/>
  <c r="U42" i="4"/>
  <c r="U43" i="4" s="1"/>
  <c r="N87" i="3"/>
  <c r="P87" i="3"/>
  <c r="Q87" i="3"/>
  <c r="S87" i="3"/>
  <c r="M87" i="3"/>
  <c r="N86" i="3"/>
  <c r="P86" i="3"/>
  <c r="Q86" i="3"/>
  <c r="S86" i="3"/>
  <c r="M86" i="3"/>
  <c r="M85" i="3"/>
  <c r="T85" i="3" s="1"/>
  <c r="T86" i="3" l="1"/>
  <c r="T87" i="3"/>
  <c r="N73" i="3"/>
  <c r="P73" i="3"/>
  <c r="Q73" i="3"/>
  <c r="S73" i="3"/>
  <c r="M73" i="3"/>
  <c r="T73" i="3" l="1"/>
  <c r="N27" i="4" l="1"/>
  <c r="V27" i="4" l="1"/>
  <c r="G49" i="4"/>
  <c r="O25" i="4"/>
  <c r="O49" i="4" s="1"/>
  <c r="N42" i="4" l="1"/>
  <c r="N43" i="4" l="1"/>
  <c r="V43" i="4" s="1"/>
  <c r="V42" i="4"/>
  <c r="N95" i="3" l="1"/>
  <c r="N99" i="3" s="1"/>
  <c r="P95" i="3"/>
  <c r="P99" i="3" s="1"/>
  <c r="Q95" i="3"/>
  <c r="Q99" i="3" s="1"/>
  <c r="S95" i="3"/>
  <c r="S99" i="3" s="1"/>
  <c r="M95" i="3"/>
  <c r="M99" i="3" s="1"/>
  <c r="T95" i="3" l="1"/>
  <c r="T99" i="3" s="1"/>
  <c r="U28" i="4"/>
  <c r="T28" i="4"/>
  <c r="R28" i="4"/>
  <c r="N28" i="4"/>
  <c r="Q28" i="4"/>
  <c r="P28" i="4"/>
  <c r="V28" i="4" l="1"/>
  <c r="S58" i="3"/>
  <c r="Q58" i="3"/>
  <c r="P58" i="3"/>
  <c r="N58" i="3"/>
  <c r="M58" i="3"/>
  <c r="T58" i="3" l="1"/>
  <c r="M90" i="3"/>
  <c r="P90" i="3"/>
  <c r="R90" i="3"/>
  <c r="R91" i="3" s="1"/>
  <c r="R92" i="3" s="1"/>
  <c r="R108" i="3" s="1"/>
  <c r="S90" i="3"/>
  <c r="T90" i="3" l="1"/>
  <c r="N75" i="3"/>
  <c r="P75" i="3"/>
  <c r="Q75" i="3"/>
  <c r="S75" i="3"/>
  <c r="S76" i="3" s="1"/>
  <c r="M75" i="3"/>
  <c r="T75" i="3" l="1"/>
  <c r="T21" i="4"/>
  <c r="T23" i="4" s="1"/>
  <c r="N30" i="3" l="1"/>
  <c r="N31" i="3" s="1"/>
  <c r="P30" i="3"/>
  <c r="P31" i="3" s="1"/>
  <c r="Q30" i="3"/>
  <c r="Q31" i="3" s="1"/>
  <c r="S30" i="3"/>
  <c r="S29" i="3"/>
  <c r="M30" i="3"/>
  <c r="M29" i="3"/>
  <c r="T29" i="3" s="1"/>
  <c r="T30" i="3" l="1"/>
  <c r="N31" i="4"/>
  <c r="V31" i="4" s="1"/>
  <c r="N33" i="4" l="1"/>
  <c r="N39" i="4" s="1"/>
  <c r="P26" i="4"/>
  <c r="P32" i="4" s="1"/>
  <c r="Q26" i="4"/>
  <c r="Q32" i="4" s="1"/>
  <c r="V33" i="4" l="1"/>
  <c r="V39" i="4" s="1"/>
  <c r="P24" i="4"/>
  <c r="Q24" i="4"/>
  <c r="R24" i="4"/>
  <c r="T24" i="4"/>
  <c r="U24" i="4"/>
  <c r="R26" i="4"/>
  <c r="R32" i="4" s="1"/>
  <c r="T26" i="4"/>
  <c r="T32" i="4" s="1"/>
  <c r="U26" i="4"/>
  <c r="U32" i="4" s="1"/>
  <c r="N26" i="4"/>
  <c r="N32" i="4" l="1"/>
  <c r="V26" i="4"/>
  <c r="V32" i="4"/>
  <c r="H49" i="4"/>
  <c r="J49" i="4"/>
  <c r="L49" i="4"/>
  <c r="M49" i="4"/>
  <c r="F49" i="4"/>
  <c r="M82" i="3" l="1"/>
  <c r="M81" i="3"/>
  <c r="P76" i="3"/>
  <c r="P43" i="3"/>
  <c r="Q43" i="3"/>
  <c r="S43" i="3"/>
  <c r="P25" i="4" l="1"/>
  <c r="Q25" i="4"/>
  <c r="R25" i="4"/>
  <c r="T25" i="4"/>
  <c r="T49" i="4" s="1"/>
  <c r="U25" i="4"/>
  <c r="N16" i="3" l="1"/>
  <c r="P16" i="3"/>
  <c r="Q16" i="3"/>
  <c r="S16" i="3"/>
  <c r="M16" i="3"/>
  <c r="N43" i="3"/>
  <c r="R21" i="4"/>
  <c r="R23" i="4" s="1"/>
  <c r="R49" i="4" s="1"/>
  <c r="U21" i="4"/>
  <c r="U23" i="4" s="1"/>
  <c r="U49" i="4" s="1"/>
  <c r="M43" i="3"/>
  <c r="T43" i="3" s="1"/>
  <c r="N24" i="4"/>
  <c r="V24" i="4" s="1"/>
  <c r="T16" i="3" l="1"/>
  <c r="M35" i="3"/>
  <c r="N9" i="3"/>
  <c r="N11" i="3" s="1"/>
  <c r="S9" i="3"/>
  <c r="S11" i="3" s="1"/>
  <c r="S39" i="3" l="1"/>
  <c r="S37" i="3"/>
  <c r="S17" i="3"/>
  <c r="Q17" i="3"/>
  <c r="P17" i="3"/>
  <c r="N17" i="3"/>
  <c r="M17" i="3"/>
  <c r="T17" i="3" l="1"/>
  <c r="T18" i="3" s="1"/>
  <c r="S69" i="3"/>
  <c r="S59" i="3" l="1"/>
  <c r="P37" i="3"/>
  <c r="M37" i="3"/>
  <c r="Q21" i="4" l="1"/>
  <c r="Q23" i="4" s="1"/>
  <c r="Q49" i="4" s="1"/>
  <c r="M79" i="3"/>
  <c r="M78" i="3"/>
  <c r="M24" i="3"/>
  <c r="M80" i="3" l="1"/>
  <c r="M53" i="3"/>
  <c r="M49" i="3"/>
  <c r="P51" i="3"/>
  <c r="M74" i="3"/>
  <c r="M76" i="3" s="1"/>
  <c r="M59" i="3"/>
  <c r="M54" i="3"/>
  <c r="M23" i="3"/>
  <c r="M14" i="3"/>
  <c r="P69" i="3"/>
  <c r="N69" i="3"/>
  <c r="M15" i="3" l="1"/>
  <c r="M26" i="3"/>
  <c r="M18" i="3"/>
  <c r="S34" i="3"/>
  <c r="M34" i="3"/>
  <c r="S12" i="3"/>
  <c r="S13" i="3" s="1"/>
  <c r="T34" i="3" l="1"/>
  <c r="M36" i="3"/>
  <c r="M48" i="3"/>
  <c r="M45" i="3" l="1"/>
  <c r="M42" i="3"/>
  <c r="Q84" i="3"/>
  <c r="M84" i="3"/>
  <c r="V25" i="4"/>
  <c r="M91" i="3" l="1"/>
  <c r="Q91" i="3"/>
  <c r="N25" i="4"/>
  <c r="P64" i="3" l="1"/>
  <c r="M51" i="3"/>
  <c r="M47" i="3"/>
  <c r="S35" i="3" l="1"/>
  <c r="P21" i="4"/>
  <c r="P23" i="4" s="1"/>
  <c r="P49" i="4" s="1"/>
  <c r="S36" i="3" l="1"/>
  <c r="T35" i="3"/>
  <c r="Q18" i="3"/>
  <c r="P18" i="3" l="1"/>
  <c r="N18" i="3"/>
  <c r="S18" i="3"/>
  <c r="N12" i="3"/>
  <c r="N13" i="3" s="1"/>
  <c r="P54" i="3" l="1"/>
  <c r="S14" i="3" l="1"/>
  <c r="S15" i="3" s="1"/>
  <c r="P57" i="3"/>
  <c r="P55" i="3"/>
  <c r="P52" i="3"/>
  <c r="N74" i="3"/>
  <c r="N76" i="3" s="1"/>
  <c r="Q14" i="3"/>
  <c r="Q15" i="3" s="1"/>
  <c r="P14" i="3"/>
  <c r="P15" i="3" s="1"/>
  <c r="N14" i="3"/>
  <c r="M62" i="3"/>
  <c r="M63" i="3" s="1"/>
  <c r="T63" i="3" s="1"/>
  <c r="Q37" i="3"/>
  <c r="N37" i="3"/>
  <c r="S49" i="3"/>
  <c r="P49" i="3"/>
  <c r="N49" i="3"/>
  <c r="M41" i="3"/>
  <c r="T62" i="3" l="1"/>
  <c r="N15" i="3"/>
  <c r="T14" i="3"/>
  <c r="T37" i="3"/>
  <c r="S27" i="3"/>
  <c r="M27" i="3"/>
  <c r="M12" i="3"/>
  <c r="M9" i="3"/>
  <c r="T15" i="3" l="1"/>
  <c r="M13" i="3"/>
  <c r="M11" i="3"/>
  <c r="T11" i="3" s="1"/>
  <c r="T9" i="3"/>
  <c r="T27" i="3"/>
  <c r="N64" i="3"/>
  <c r="M64" i="3"/>
  <c r="Q64" i="3"/>
  <c r="S64" i="3"/>
  <c r="T64" i="3" l="1"/>
  <c r="Q78" i="3" l="1"/>
  <c r="S78" i="3"/>
  <c r="S110" i="3"/>
  <c r="S111" i="3"/>
  <c r="S84" i="3"/>
  <c r="S91" i="3" s="1"/>
  <c r="S79" i="3"/>
  <c r="S81" i="3"/>
  <c r="S82" i="3"/>
  <c r="S72" i="3"/>
  <c r="S50" i="3"/>
  <c r="S46" i="3"/>
  <c r="S47" i="3"/>
  <c r="S48" i="3"/>
  <c r="S40" i="3"/>
  <c r="S41" i="3"/>
  <c r="S42" i="3"/>
  <c r="S45" i="3"/>
  <c r="S38" i="3"/>
  <c r="S28" i="3"/>
  <c r="S31" i="3" s="1"/>
  <c r="S24" i="3"/>
  <c r="T24" i="3" s="1"/>
  <c r="S19" i="3"/>
  <c r="S20" i="3"/>
  <c r="S21" i="3"/>
  <c r="S23" i="3"/>
  <c r="S26" i="3" l="1"/>
  <c r="T26" i="3" s="1"/>
  <c r="T23" i="3"/>
  <c r="S22" i="3"/>
  <c r="S80" i="3"/>
  <c r="Q52" i="3"/>
  <c r="S52" i="3"/>
  <c r="Q53" i="3"/>
  <c r="S53" i="3"/>
  <c r="Q54" i="3"/>
  <c r="S54" i="3"/>
  <c r="Q55" i="3"/>
  <c r="S55" i="3"/>
  <c r="Q56" i="3"/>
  <c r="S56" i="3"/>
  <c r="Q57" i="3"/>
  <c r="S57" i="3"/>
  <c r="S51" i="3"/>
  <c r="M56" i="3"/>
  <c r="S92" i="3" l="1"/>
  <c r="S108" i="3" s="1"/>
  <c r="S60" i="3"/>
  <c r="S61" i="3" s="1"/>
  <c r="M111" i="3" l="1"/>
  <c r="T111" i="3" s="1"/>
  <c r="M110" i="3"/>
  <c r="T110" i="3" s="1"/>
  <c r="T113" i="3" l="1"/>
  <c r="N59" i="3" l="1"/>
  <c r="P59" i="3"/>
  <c r="Q59" i="3"/>
  <c r="T59" i="3" l="1"/>
  <c r="M46" i="3"/>
  <c r="N84" i="3" l="1"/>
  <c r="P84" i="3"/>
  <c r="P91" i="3" s="1"/>
  <c r="T84" i="3" l="1"/>
  <c r="N91" i="3"/>
  <c r="T91" i="3" s="1"/>
  <c r="N21" i="4"/>
  <c r="Q81" i="3"/>
  <c r="P81" i="3"/>
  <c r="N81" i="3"/>
  <c r="N79" i="3"/>
  <c r="P79" i="3"/>
  <c r="Q79" i="3"/>
  <c r="N78" i="3"/>
  <c r="P78" i="3"/>
  <c r="N82" i="3"/>
  <c r="P82" i="3"/>
  <c r="Q82" i="3"/>
  <c r="Q69" i="3"/>
  <c r="M69" i="3"/>
  <c r="P72" i="3"/>
  <c r="M65" i="3"/>
  <c r="T65" i="3" s="1"/>
  <c r="N57" i="3"/>
  <c r="N56" i="3"/>
  <c r="P56" i="3"/>
  <c r="N55" i="3"/>
  <c r="N54" i="3"/>
  <c r="T54" i="3" s="1"/>
  <c r="M55" i="3"/>
  <c r="T55" i="3" s="1"/>
  <c r="M57" i="3"/>
  <c r="T57" i="3" s="1"/>
  <c r="N53" i="3"/>
  <c r="P53" i="3"/>
  <c r="N52" i="3"/>
  <c r="N51" i="3"/>
  <c r="Q51" i="3"/>
  <c r="M52" i="3"/>
  <c r="N50" i="3"/>
  <c r="P50" i="3"/>
  <c r="Q50" i="3"/>
  <c r="Q49" i="3"/>
  <c r="T49" i="3" s="1"/>
  <c r="M50" i="3"/>
  <c r="N48" i="3"/>
  <c r="P48" i="3"/>
  <c r="Q48" i="3"/>
  <c r="N47" i="3"/>
  <c r="P47" i="3"/>
  <c r="Q47" i="3"/>
  <c r="Q46" i="3"/>
  <c r="P46" i="3"/>
  <c r="N46" i="3"/>
  <c r="N45" i="3"/>
  <c r="P45" i="3"/>
  <c r="Q45" i="3"/>
  <c r="N42" i="3"/>
  <c r="P42" i="3"/>
  <c r="Q42" i="3"/>
  <c r="N41" i="3"/>
  <c r="P41" i="3"/>
  <c r="Q41" i="3"/>
  <c r="N40" i="3"/>
  <c r="P40" i="3"/>
  <c r="Q40" i="3"/>
  <c r="M40" i="3"/>
  <c r="N39" i="3"/>
  <c r="P39" i="3"/>
  <c r="Q39" i="3"/>
  <c r="N38" i="3"/>
  <c r="P38" i="3"/>
  <c r="Q38" i="3"/>
  <c r="M38" i="3"/>
  <c r="M39" i="3"/>
  <c r="P36" i="3"/>
  <c r="Q36" i="3"/>
  <c r="M28" i="3"/>
  <c r="P12" i="3"/>
  <c r="Q12" i="3"/>
  <c r="Q13" i="3" s="1"/>
  <c r="M19" i="3"/>
  <c r="M20" i="3"/>
  <c r="M21" i="3"/>
  <c r="N19" i="3"/>
  <c r="N20" i="3"/>
  <c r="N21" i="3"/>
  <c r="P19" i="3"/>
  <c r="P20" i="3"/>
  <c r="P21" i="3"/>
  <c r="Q19" i="3"/>
  <c r="Q20" i="3"/>
  <c r="Q21" i="3"/>
  <c r="V21" i="4" l="1"/>
  <c r="V23" i="4" s="1"/>
  <c r="N23" i="4"/>
  <c r="T78" i="3"/>
  <c r="T81" i="3"/>
  <c r="T82" i="3"/>
  <c r="T79" i="3"/>
  <c r="P13" i="3"/>
  <c r="T12" i="3"/>
  <c r="P60" i="3"/>
  <c r="T46" i="3"/>
  <c r="T52" i="3"/>
  <c r="T51" i="3"/>
  <c r="T20" i="3"/>
  <c r="T28" i="3"/>
  <c r="M31" i="3"/>
  <c r="T31" i="3" s="1"/>
  <c r="T38" i="3"/>
  <c r="M60" i="3"/>
  <c r="T42" i="3"/>
  <c r="T48" i="3"/>
  <c r="T21" i="3"/>
  <c r="T19" i="3"/>
  <c r="T39" i="3"/>
  <c r="Q60" i="3"/>
  <c r="Q61" i="3" s="1"/>
  <c r="N60" i="3"/>
  <c r="T40" i="3"/>
  <c r="T41" i="3"/>
  <c r="T45" i="3"/>
  <c r="T47" i="3"/>
  <c r="T50" i="3"/>
  <c r="T53" i="3"/>
  <c r="T56" i="3"/>
  <c r="T69" i="3"/>
  <c r="T72" i="3" s="1"/>
  <c r="T74" i="3"/>
  <c r="Q76" i="3"/>
  <c r="T76" i="3" s="1"/>
  <c r="Q72" i="3"/>
  <c r="N72" i="3"/>
  <c r="Q22" i="3"/>
  <c r="N22" i="3"/>
  <c r="P22" i="3"/>
  <c r="T36" i="3"/>
  <c r="N36" i="3"/>
  <c r="M72" i="3"/>
  <c r="M22" i="3"/>
  <c r="V49" i="4"/>
  <c r="N49" i="4"/>
  <c r="Q80" i="3"/>
  <c r="N80" i="3"/>
  <c r="P80" i="3"/>
  <c r="M92" i="3" l="1"/>
  <c r="M108" i="3" s="1"/>
  <c r="Q92" i="3"/>
  <c r="Q108" i="3" s="1"/>
  <c r="T13" i="3"/>
  <c r="P92" i="3"/>
  <c r="P108" i="3" s="1"/>
  <c r="T80" i="3"/>
  <c r="N92" i="3"/>
  <c r="N108" i="3" s="1"/>
  <c r="T60" i="3"/>
  <c r="T22" i="3"/>
  <c r="N61" i="3"/>
  <c r="P61" i="3"/>
  <c r="M61" i="3"/>
  <c r="T92" i="3" l="1"/>
  <c r="T108" i="3" s="1"/>
  <c r="T6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F108" authorId="0" shapeId="0" xr:uid="{00000000-0006-0000-0100-000001000000}">
      <text>
        <r>
          <rPr>
            <b/>
            <sz val="8"/>
            <color indexed="81"/>
            <rFont val="Tahoma"/>
            <family val="2"/>
          </rPr>
          <t>user:</t>
        </r>
        <r>
          <rPr>
            <sz val="8"/>
            <color indexed="81"/>
            <rFont val="Tahoma"/>
            <family val="2"/>
          </rPr>
          <t xml:space="preserve">
</t>
        </r>
      </text>
    </comment>
  </commentList>
</comments>
</file>

<file path=xl/sharedStrings.xml><?xml version="1.0" encoding="utf-8"?>
<sst xmlns="http://schemas.openxmlformats.org/spreadsheetml/2006/main" count="820" uniqueCount="382">
  <si>
    <t>STR.PANSELELOR NR. 23</t>
  </si>
  <si>
    <t xml:space="preserve">CIF 14206842 </t>
  </si>
  <si>
    <t xml:space="preserve">buget </t>
  </si>
  <si>
    <t>TOTAL</t>
  </si>
  <si>
    <t>Nr Crt</t>
  </si>
  <si>
    <t xml:space="preserve">RD DE BUGET </t>
  </si>
  <si>
    <t>poz</t>
  </si>
  <si>
    <t>COD CPV</t>
  </si>
  <si>
    <t>lei</t>
  </si>
  <si>
    <t>20.01.01</t>
  </si>
  <si>
    <t>30197210-1</t>
  </si>
  <si>
    <t>20.01.02</t>
  </si>
  <si>
    <t>ALTE MATERIALE</t>
  </si>
  <si>
    <t xml:space="preserve">20.01.03 </t>
  </si>
  <si>
    <t>ÎNCĂLZIRE, FORŢA MOTRICE, GAZ METAN, ENERGIE ELECTRICĂ</t>
  </si>
  <si>
    <t>09121200-5 09310000-5</t>
  </si>
  <si>
    <t>20.01.04</t>
  </si>
  <si>
    <t>41110000-3</t>
  </si>
  <si>
    <t>90511000-2 90470000-2</t>
  </si>
  <si>
    <t>20.01.05</t>
  </si>
  <si>
    <t>09134200-9 09132000-3</t>
  </si>
  <si>
    <t>09134200-9</t>
  </si>
  <si>
    <t>09211100-2</t>
  </si>
  <si>
    <t>20.01.08</t>
  </si>
  <si>
    <t>64110000-0 64115000-5</t>
  </si>
  <si>
    <t>TAXE POȘTALE AFERENTE MANDATELOR INDEMNIZAȚIILOR PERSOANELOR CU HANDICAP</t>
  </si>
  <si>
    <t>64110000-0</t>
  </si>
  <si>
    <t>20.01.09</t>
  </si>
  <si>
    <t xml:space="preserve">22800000-8 22810000-1 22900000-9 </t>
  </si>
  <si>
    <t>20.01.30</t>
  </si>
  <si>
    <t>30125100-2</t>
  </si>
  <si>
    <t>22440000-6 22814000-9</t>
  </si>
  <si>
    <t>72540000-2</t>
  </si>
  <si>
    <t>72540000-2 72611000-6</t>
  </si>
  <si>
    <t>72700000-7</t>
  </si>
  <si>
    <t>50320000-4 50323000-5 30237000-9 50313100-3 50313200-4 30125000-0</t>
  </si>
  <si>
    <t>50610000-4 35121300-1</t>
  </si>
  <si>
    <t>66514110-0 66516100-1</t>
  </si>
  <si>
    <t>71631200-2 75100000-7 50116500-6 34300000-0</t>
  </si>
  <si>
    <t>50750000-7</t>
  </si>
  <si>
    <t>50750000-0 45259300-0</t>
  </si>
  <si>
    <t>90524400-0</t>
  </si>
  <si>
    <t>50421000-2</t>
  </si>
  <si>
    <t>50413200-5</t>
  </si>
  <si>
    <t>ALTE BUNURI ȘI SERVICII</t>
  </si>
  <si>
    <t>45453000-7</t>
  </si>
  <si>
    <t>20.03.01</t>
  </si>
  <si>
    <t>20.04.02</t>
  </si>
  <si>
    <t>20.04.04</t>
  </si>
  <si>
    <t>20.05.30</t>
  </si>
  <si>
    <t>DEPLASĂRI</t>
  </si>
  <si>
    <t>20.06.01</t>
  </si>
  <si>
    <t>DEPLASĂRI INTERNE</t>
  </si>
  <si>
    <t>60130000-8 60210000-3</t>
  </si>
  <si>
    <t>20.06.02</t>
  </si>
  <si>
    <t>DEPLASĂRI EXTERNE</t>
  </si>
  <si>
    <t>TOTAL DEPLASĂRI</t>
  </si>
  <si>
    <t>80570000-0</t>
  </si>
  <si>
    <t xml:space="preserve">PRESTAȚII  MEDICALE </t>
  </si>
  <si>
    <t>85140000-2</t>
  </si>
  <si>
    <t xml:space="preserve">ALTE SERVICII           20.30.30 </t>
  </si>
  <si>
    <t>20.30.30</t>
  </si>
  <si>
    <t>57.02.02</t>
  </si>
  <si>
    <t>39162110-9</t>
  </si>
  <si>
    <t>IMOBILIZĂRI NECORPORALE</t>
  </si>
  <si>
    <t>71.01.30</t>
  </si>
  <si>
    <t>TOTAL 71.01.30</t>
  </si>
  <si>
    <t>TOTAL GENERAL</t>
  </si>
  <si>
    <t>20.04.01</t>
  </si>
  <si>
    <t>33690000-3</t>
  </si>
  <si>
    <t>33140000-4</t>
  </si>
  <si>
    <t>TOTAL RD 20-MS</t>
  </si>
  <si>
    <t>SALUBRITATE – transport, colectare deșeu menajer, etc., desfundat, colectat, transport deșeu din canalizări, colectare selectivă</t>
  </si>
  <si>
    <t>TOTAL 1</t>
  </si>
  <si>
    <t>50883000-8 50532000-3</t>
  </si>
  <si>
    <t>50433000-9</t>
  </si>
  <si>
    <t>TOTAL 2</t>
  </si>
  <si>
    <t>TOTAL RD.20.02</t>
  </si>
  <si>
    <t xml:space="preserve">33770000-8 33141420-0 33140000-3 </t>
  </si>
  <si>
    <t>24455000-8 33741300-9</t>
  </si>
  <si>
    <t>18812200-6 18813200-3</t>
  </si>
  <si>
    <t>79341000-7</t>
  </si>
  <si>
    <t>15110000-2 15300000-1 15500000-3 15811100-7</t>
  </si>
  <si>
    <t>98371000-4</t>
  </si>
  <si>
    <t>75100000-7 71631000-0</t>
  </si>
  <si>
    <t>31224100-3 44411100-5 31224810-3 31224100-3 44111400-5 44531000-0 44163100-1</t>
  </si>
  <si>
    <t>68.04</t>
  </si>
  <si>
    <t>SURSA DE FINANŢARE</t>
  </si>
  <si>
    <t>DATA ESTIMATĂ PT INIŢIERE</t>
  </si>
  <si>
    <t>BUGET LOCAL</t>
  </si>
  <si>
    <t>20.02</t>
  </si>
  <si>
    <t>20.13</t>
  </si>
  <si>
    <t>Anexa privind achiziţiile directe</t>
  </si>
  <si>
    <t>OFFLINE</t>
  </si>
  <si>
    <t>ONLINE</t>
  </si>
  <si>
    <t xml:space="preserve">TOTAL RD.20.03.01 </t>
  </si>
  <si>
    <t>Valoare estimată fără TVA          ( lei )</t>
  </si>
  <si>
    <t>20.14</t>
  </si>
  <si>
    <t>TOTAL   RD 20</t>
  </si>
  <si>
    <t xml:space="preserve">                   </t>
  </si>
  <si>
    <t>VALOARE DSS+SAMUI</t>
  </si>
  <si>
    <t>VALOARE CPV</t>
  </si>
  <si>
    <t>VALOARE ASTRA</t>
  </si>
  <si>
    <t>TOTAL  20.01.01</t>
  </si>
  <si>
    <t>39831300-9 39224300-1 39525100-9 19640000-4 39224320-7 39813000-4 24455000-8 39831230-7</t>
  </si>
  <si>
    <t>TOTAL 20.01.02</t>
  </si>
  <si>
    <t>45259300-0 42124000-4 45261920-9</t>
  </si>
  <si>
    <t>TOTAL  RD. 20.04</t>
  </si>
  <si>
    <t>SAMUI</t>
  </si>
  <si>
    <t>68.15</t>
  </si>
  <si>
    <t>CANTINA DE AJUTOR SOCIAL</t>
  </si>
  <si>
    <t>PROCEDURA STABILITĂ/INSTRUMENTE SPECIFICE PENTRU DERULAREA PROCESULUI DE ACHITIŢIE</t>
  </si>
  <si>
    <t>MODALITATEA DE DERULARE A PROCEDURII DE ATRIBUIRE</t>
  </si>
  <si>
    <t>BUGETUL LOCAL</t>
  </si>
  <si>
    <t xml:space="preserve">    DATA(LUNA) ESTIMATĂ PT INIŢIEREA PROCEDURII</t>
  </si>
  <si>
    <t xml:space="preserve">   DATA(LUNA) ESTIMATĂ PENTRU ATRIBUIREA CONTRACTULUI DE ACHIZIŢIE </t>
  </si>
  <si>
    <t>BUGETUL  LOCAL</t>
  </si>
  <si>
    <t>lei fără TVA</t>
  </si>
  <si>
    <t>Alexandru Grigoruţ</t>
  </si>
  <si>
    <t>PRIMĂRIA BRAŞOV</t>
  </si>
  <si>
    <t xml:space="preserve">  OBIECTUL  ACHIZITIEI   DIRECTE</t>
  </si>
  <si>
    <t>lei fără   TVA</t>
  </si>
  <si>
    <t>lei fără    TVA</t>
  </si>
  <si>
    <t>Valoare estimată        fără TVA        ( lei )</t>
  </si>
  <si>
    <t xml:space="preserve">PREGĂTIRE PROFESIONALĂ </t>
  </si>
  <si>
    <t>ALTE MATERIALE ŞI SERVICII CU CARACTER FUNCŢIONAL(săpun lichid cu pompiţă 500ml, hârtie igienică, pastă de dinţi, periuţă de dinţi, cremă de ras, şampon, scutece pt adulţi, etc)</t>
  </si>
  <si>
    <t>79713000-5 79711000-1</t>
  </si>
  <si>
    <t xml:space="preserve">  lei fără  TVA</t>
  </si>
  <si>
    <t>Valoare estimată a contractului de achiziţie publică/ acordului -cadru</t>
  </si>
  <si>
    <t>68.50.50.02</t>
  </si>
  <si>
    <t>68.50.50.01</t>
  </si>
  <si>
    <t>22458000-5 22462000-6</t>
  </si>
  <si>
    <t>33751000-9 33711900-6 33711610-6</t>
  </si>
  <si>
    <t>TOTAL RD.20.05</t>
  </si>
  <si>
    <t xml:space="preserve">SF.NICOLAE </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</si>
  <si>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</si>
  <si>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71.01.01</t>
  </si>
  <si>
    <t>CAP.66</t>
  </si>
  <si>
    <t>DIRECTIA DE ASISTENTA SOCIALA BRASOV</t>
  </si>
  <si>
    <t xml:space="preserve">  TOTAL  20.01.03</t>
  </si>
  <si>
    <t>TOTAL  20.01.04</t>
  </si>
  <si>
    <t>TOTAL   20.01.05</t>
  </si>
  <si>
    <t>TOTAL 20.01.08</t>
  </si>
  <si>
    <t>TOTAL  20.01.09</t>
  </si>
  <si>
    <t>TOTAL 20.01.30</t>
  </si>
  <si>
    <t>TOTAL 20.30.30</t>
  </si>
  <si>
    <t xml:space="preserve">                    Director General Adjunct</t>
  </si>
  <si>
    <t>DATA ESTIMATĂ PT FINALIZARE</t>
  </si>
  <si>
    <t>PROCEDURĂ SIMPLIFICATĂ</t>
  </si>
  <si>
    <t>25</t>
  </si>
  <si>
    <t>26</t>
  </si>
  <si>
    <t>27</t>
  </si>
  <si>
    <t>29</t>
  </si>
  <si>
    <t>30</t>
  </si>
  <si>
    <t>31</t>
  </si>
  <si>
    <t>33</t>
  </si>
  <si>
    <t>34</t>
  </si>
  <si>
    <t>35</t>
  </si>
  <si>
    <t>36</t>
  </si>
  <si>
    <t>37</t>
  </si>
  <si>
    <t>38</t>
  </si>
  <si>
    <t>20</t>
  </si>
  <si>
    <t>21</t>
  </si>
  <si>
    <t>22</t>
  </si>
  <si>
    <t>23</t>
  </si>
  <si>
    <t>24</t>
  </si>
  <si>
    <t>32</t>
  </si>
  <si>
    <t xml:space="preserve">          Avizat</t>
  </si>
  <si>
    <t>Roxana Puchianu</t>
  </si>
  <si>
    <t xml:space="preserve">              </t>
  </si>
  <si>
    <t>CENTRUL SERVICII REZIDENȚIALE PENTRU PERSOANE VÂRSTNICE</t>
  </si>
  <si>
    <t>CENTRUL SERVICII PENTRU PREVENIREA MARGINALIZĂRII SOCIALE</t>
  </si>
  <si>
    <t xml:space="preserve">  DAS / SAMUI</t>
  </si>
  <si>
    <t>POZ</t>
  </si>
  <si>
    <t xml:space="preserve">                        Șef Birou Achiziții Publice, Aprovizionare</t>
  </si>
  <si>
    <t>Valoare estimată fără  TVA           ( lei )</t>
  </si>
  <si>
    <r>
      <rPr>
        <b/>
        <sz val="10"/>
        <color indexed="8"/>
        <rFont val="Times new roman"/>
        <family val="1"/>
      </rPr>
      <t xml:space="preserve">ALTE MATERIALE CU CARACTER FUNCŢIONAL </t>
    </r>
    <r>
      <rPr>
        <b/>
        <sz val="11"/>
        <color indexed="8"/>
        <rFont val="Times new roman"/>
        <family val="1"/>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</si>
  <si>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                                    </t>
  </si>
  <si>
    <t xml:space="preserve">  OBIECTUL  ACHIZITIEI </t>
  </si>
  <si>
    <t xml:space="preserve">  APA, TVA 9% CANALIZARE  </t>
  </si>
  <si>
    <t>PERSOANĂ    RESPONSABILĂ</t>
  </si>
  <si>
    <t>90910000-9</t>
  </si>
  <si>
    <t xml:space="preserve">            Luana - Mădălina Crăciun</t>
  </si>
  <si>
    <t xml:space="preserve">                     Luana - Mădălina Crăciun</t>
  </si>
  <si>
    <t xml:space="preserve">                                Director General Adjunct </t>
  </si>
  <si>
    <t xml:space="preserve"> </t>
  </si>
  <si>
    <t xml:space="preserve">      Avizat</t>
  </si>
  <si>
    <t xml:space="preserve">PROCEDURĂ  SIMPLIFICATĂ </t>
  </si>
  <si>
    <t>ASISTENȚĂ SOCIALĂ ÎN CAZ DE INVALIDITATE</t>
  </si>
  <si>
    <t>68.02.05</t>
  </si>
  <si>
    <t>VALOARE CSRPV</t>
  </si>
  <si>
    <t>68.50.50</t>
  </si>
  <si>
    <t>VALOARE ASI</t>
  </si>
  <si>
    <t>PROCEDURĂ  PROPRIE</t>
  </si>
  <si>
    <t>39</t>
  </si>
  <si>
    <t xml:space="preserve">TOTAL RD 71.01.01  </t>
  </si>
  <si>
    <t xml:space="preserve">TOTAL RD 20.30.30  </t>
  </si>
  <si>
    <t xml:space="preserve">TOTAL RD.57.02.02  </t>
  </si>
  <si>
    <t>Servicii îngrijire la domiciliu                 Contract de servicii</t>
  </si>
  <si>
    <t>INVESTIȚII</t>
  </si>
  <si>
    <t>TOTAL 71.01.01</t>
  </si>
  <si>
    <t>BUGET   LOCAL</t>
  </si>
  <si>
    <t>MEDICAMENTE  (TVA 9%)</t>
  </si>
  <si>
    <t>79100000-5</t>
  </si>
  <si>
    <t>98000000-3</t>
  </si>
  <si>
    <t>PRIMĂRIA BRAȘOV</t>
  </si>
  <si>
    <t>VALOARE DSS+SAMUI+PFA</t>
  </si>
  <si>
    <t>18143000-3</t>
  </si>
  <si>
    <t xml:space="preserve">   PERSOANE FĂRĂ ADĂPOST</t>
  </si>
  <si>
    <t>VALOARE PFA</t>
  </si>
  <si>
    <t>55521000-8</t>
  </si>
  <si>
    <t>68.50. 50.02</t>
  </si>
  <si>
    <t>68.12.01</t>
  </si>
  <si>
    <t>40</t>
  </si>
  <si>
    <t>41</t>
  </si>
  <si>
    <t>72212443-6</t>
  </si>
  <si>
    <t>79132100-9</t>
  </si>
  <si>
    <t>72260000-5</t>
  </si>
  <si>
    <t xml:space="preserve"> 45215200-9  45215221-2</t>
  </si>
  <si>
    <t>ONLINE/OFLINE</t>
  </si>
  <si>
    <t xml:space="preserve">                                      DIRECTOR GENERAL</t>
  </si>
  <si>
    <t>Teleasistență       Contract de servicii</t>
  </si>
  <si>
    <t xml:space="preserve">  DAS / SAMUI </t>
  </si>
  <si>
    <t>PROTECȚIA FAMILIEI ȘI COPILULUI</t>
  </si>
  <si>
    <t>CENTRUL DE ZI SF. NICOLAE</t>
  </si>
  <si>
    <t>Servicii sociale de cantină                 Contract de servicii</t>
  </si>
  <si>
    <t xml:space="preserve">85320000-8 </t>
  </si>
  <si>
    <t xml:space="preserve">85320000-8 85311100-3 85311200-4 </t>
  </si>
  <si>
    <t>CONTRACT ATRIBUIT ÎN 2012</t>
  </si>
  <si>
    <t>VIOLENȚA DOMESTICĂ</t>
  </si>
  <si>
    <t>CENTRUL SERVICII SOCIALE PENTRU VICTIMELE VIOLENȚEI DOMESTICE</t>
  </si>
  <si>
    <t xml:space="preserve">64210000-8 64212000-5 </t>
  </si>
  <si>
    <t>68.06.01</t>
  </si>
  <si>
    <t>68.06.02</t>
  </si>
  <si>
    <t>BUGET MINIS-TERUL SĂNĂ-TĂȚII</t>
  </si>
  <si>
    <t>18141000-9 33735100-2</t>
  </si>
  <si>
    <t>79100000-5 85121270-6</t>
  </si>
  <si>
    <t>71319000-7</t>
  </si>
  <si>
    <t>71356100-9</t>
  </si>
  <si>
    <t>Produse, Servicii de la Unități Protejate</t>
  </si>
  <si>
    <t>Total 59.40</t>
  </si>
  <si>
    <t>33711990-6 33761000-2</t>
  </si>
  <si>
    <t>Servicii și demersuri privind obținerea de autorizații, taxe aferente, avize, notificări, taxe de timbru, taxe timbru fiscal, taxe CNCIR, taxe alte autorizații, etc  pt DAS - sediul central și sediile secundare</t>
  </si>
  <si>
    <t>Elaborat</t>
  </si>
  <si>
    <t>VALOARE CPFA</t>
  </si>
  <si>
    <t xml:space="preserve"> Telefonie fixă/ mobilă, telverde, internet, cablu</t>
  </si>
  <si>
    <t>Asist şi modif programe de salarii, upgrade, transferări date și alte programe, CID, contab., upgrade, transfer date și alte programe SICO - FOREXEBUG</t>
  </si>
  <si>
    <t>Mentenanță, servicii suport și implementare program evidență beneficiari beneficii sociale</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</si>
  <si>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</si>
  <si>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Casco, RCA, etc, Asigurari, TVA 0%</t>
  </si>
  <si>
    <t>ITP, reparații, verificare, piese de schimb întreținere, taxe auto, revizii, rovignete, materiale auto, materiale pt iarnă auto, acumulatori auto generatoare, alte taxe, taxe RAR, taxe înmatriculare, taxe ANAF, etc</t>
  </si>
  <si>
    <t>Rolă cearceaf de unică folosință, prosop hârtie pliat, mănuși examinare sterile, prosop de hârtie rolă, vată, comprese sterile, feși, seringi, feși elastice, alte consumabile, materiale sanitare, alcool sanitar, mentolat, rivanol, etc</t>
  </si>
  <si>
    <t>Materiale stomatologice</t>
  </si>
  <si>
    <t>Echipamente de protecție de unică folosință:bonete, botoșei, halate de unică folosință, combinezoane, halate manuși latex/nitril</t>
  </si>
  <si>
    <t>Măști medicale  protecție COVID-19</t>
  </si>
  <si>
    <t>Dezinfectanţi SAMUI</t>
  </si>
  <si>
    <t>Dezinfectanţi pardoseli, suprafețe mobilier, mâini - protecție COVID-19</t>
  </si>
  <si>
    <t>20.05.03</t>
  </si>
  <si>
    <t>Lenjerii, accesorii pat</t>
  </si>
  <si>
    <t>APRILIE 2022</t>
  </si>
  <si>
    <t>NOI 2022</t>
  </si>
  <si>
    <t>MARTIE  2022</t>
  </si>
  <si>
    <t>NOI  2022</t>
  </si>
  <si>
    <t>APRILIE    2022</t>
  </si>
  <si>
    <t>MAI 2022</t>
  </si>
  <si>
    <t>IUNIE 2022</t>
  </si>
  <si>
    <t>IULIE 2022</t>
  </si>
  <si>
    <t>MARTIE 2022</t>
  </si>
  <si>
    <t>IAN 2022</t>
  </si>
  <si>
    <t>APRILIE  2022</t>
  </si>
  <si>
    <t>FEB 2022</t>
  </si>
  <si>
    <t>DEC 2022</t>
  </si>
  <si>
    <t>MARTIE   2022</t>
  </si>
  <si>
    <t>OCT 2022</t>
  </si>
  <si>
    <t>AUGUST 2022</t>
  </si>
  <si>
    <t>Servicii de pază   și monitorizare pază Contract de servicii</t>
  </si>
  <si>
    <t>Proiect tehnic și detalii de execuție Cantina socială str.Panselelor nr.23 Contract de servicii</t>
  </si>
  <si>
    <t>Verific.tehnică  Proiect tehnic și DE pt. Cantina Socială str.Panselelor nr.23</t>
  </si>
  <si>
    <t>Extindere rețea</t>
  </si>
  <si>
    <t>SEPT 2022</t>
  </si>
  <si>
    <t>45314320-0</t>
  </si>
  <si>
    <t>45331100-7</t>
  </si>
  <si>
    <t>71.01.02</t>
  </si>
  <si>
    <t>Centrală termică și instalații conexe</t>
  </si>
  <si>
    <t>TOTAL 71.01.02</t>
  </si>
  <si>
    <t>39512000-4</t>
  </si>
  <si>
    <t>30141200-1 30232110-8 33192100-3 33192000-2 32324000-0</t>
  </si>
  <si>
    <t>33192000-2</t>
  </si>
  <si>
    <t>CENTRE DE VIOLENȚĂ DOMESTICĂ</t>
  </si>
  <si>
    <t>IUNIE  2022</t>
  </si>
  <si>
    <t>33131000-7 33141800-8</t>
  </si>
  <si>
    <t>85320000-8</t>
  </si>
  <si>
    <t>Nicolae Mereț</t>
  </si>
  <si>
    <t>lei fără  TVA</t>
  </si>
  <si>
    <t xml:space="preserve">Materiale sanitare </t>
  </si>
  <si>
    <t>Medicamente  -  9% TVA</t>
  </si>
  <si>
    <t>Servicii curățenie</t>
  </si>
  <si>
    <t>Servicii (taxe) de expertiză medicală</t>
  </si>
  <si>
    <t xml:space="preserve">Servicii asistență juridică, psihologică pentru victimele violenței domestice </t>
  </si>
  <si>
    <t>Servicii notariale</t>
  </si>
  <si>
    <t>Servicii juridice</t>
  </si>
  <si>
    <t>Servicii de super-vizare externă</t>
  </si>
  <si>
    <t>Alte obiecte inventar SAMUI</t>
  </si>
  <si>
    <t>Alte obiecte inventar DAS (calculatoare, imprimante, mobilier, TV, paturi spital, etc)</t>
  </si>
  <si>
    <t>Servicii certificate digitale</t>
  </si>
  <si>
    <t>Servicii funerare cu materiale aferente</t>
  </si>
  <si>
    <t>Servicii de reparații și întreținere - hidranţi, materiale aferente, hidranți int și ext, etc</t>
  </si>
  <si>
    <t>Verificare metrologică și alte conexe</t>
  </si>
  <si>
    <t>Reparații,   materiale specifice întreținere, aparatură electrică, electrocasnică, de bucătărie, spălătorie, etc, alte aparaturi și instalații, etc</t>
  </si>
  <si>
    <t>Verificare stingătoare și alte conexe</t>
  </si>
  <si>
    <t>Reparații aparatură medicală, mentenanță, materiale specifice întreținere, etc</t>
  </si>
  <si>
    <t>Transport elim deşeuri (medicale, periculoase, etc) biologice şi materiale aferente</t>
  </si>
  <si>
    <t>Servicii RSVTI</t>
  </si>
  <si>
    <t>Monitorizare, verificare,  verificare instalatii de gaz, materiale specifice întreținere, reparații accidentale,pt. centrale termice pe gaz și electrice, panouri solare, mentenanță, alte taxe</t>
  </si>
  <si>
    <t>Servicii de verificare, monitorizare lift, reparații, materiale specifice întreținere</t>
  </si>
  <si>
    <t>Mentenanţă, schimb, mat, echipam, dispoz şi accesorii calc+ imprim, reparații, materiale specifice, consumabile, copiatoare reparații, mentenanță, materiale specifice, consumabile, întreținere, alte echipamente</t>
  </si>
  <si>
    <t>Servicii administrare reţele și servicii informatice, servicii administrare, mentenanță, acces program CID DAS, materiale aferente, etc.</t>
  </si>
  <si>
    <t>Abonamente acces și conectare la legislație – Legis, Legis Plus,SA actualizare, etc</t>
  </si>
  <si>
    <t>Servicii privind publicarea de anunțuri, anunţuri MO, ziar, etc</t>
  </si>
  <si>
    <t>Cartuşe pentru imprimante, multifuncționale, copiator,cartușe cu toner pentru fax, filme pentru fax</t>
  </si>
  <si>
    <t>Hârtie igienică, săpun lichid, mături toate tipurile, şerveţele de hârtie, baterii, pahare unică folosință, perie WC,  alcooltest, mușama, etc</t>
  </si>
  <si>
    <t xml:space="preserve">Mănuși menaj, ochelari de protecție, mănuși rezistente la uzură </t>
  </si>
  <si>
    <t>Formulare tipărite  solicitate de serviciile DAS, cărți de vizite, pliante,afișe, fluturași, broșuri,cataloage, etc</t>
  </si>
  <si>
    <t>Formulare speciale,   chitanţiere, foi de parcurs, cartoteci, FAZ, registru CFP, etc</t>
  </si>
  <si>
    <t>Motorină grup electrogen,benzina motocositoare,ulei de amestec</t>
  </si>
  <si>
    <t>Lubrefianți (uleiuri)</t>
  </si>
  <si>
    <t>Bonuri carburanți</t>
  </si>
  <si>
    <t xml:space="preserve"> Materiale de curățenie</t>
  </si>
  <si>
    <t>Furnituri de birou</t>
  </si>
  <si>
    <t>19</t>
  </si>
  <si>
    <t>28</t>
  </si>
  <si>
    <t>Dezinfectanți aparatură medicală, instru-mentar medical</t>
  </si>
  <si>
    <t xml:space="preserve">Servicii poștale TVA 0%(trimiteri de toate categ., internă și internațională - simple, recomandate și cu confirmare de primire, etc), alte servicii poștale, căsuță poștală, etc., corespondență) – trimiterile simple și recomandate  </t>
  </si>
  <si>
    <t>Hrană pentru oameni Acord-cadru          Contract de furnizare</t>
  </si>
  <si>
    <t>PRIMUL GHIOZDAN  Contract de furnizare</t>
  </si>
  <si>
    <t xml:space="preserve">  Roxana Puchianu</t>
  </si>
  <si>
    <t>Servicii de consiliere pentru victimele violenței domestice                                      Contract de servicii</t>
  </si>
  <si>
    <t>CENTRUL DE ZI               SF. NICOLAE</t>
  </si>
  <si>
    <t>Unit dentar - 1 buc</t>
  </si>
  <si>
    <t>Asistență tehnică din partea proiectantului Cantina socială str.Panselelor nr.23 Contract de servicii</t>
  </si>
  <si>
    <t>Actualizare DALI str. Zizinului 126C</t>
  </si>
  <si>
    <t>48620000-0</t>
  </si>
  <si>
    <t>33192410-9</t>
  </si>
  <si>
    <t>71312500-6</t>
  </si>
  <si>
    <t xml:space="preserve">Reparații curente, reparatii canalizare, ape pluviale cu mate-riale aferente, repara-ţii de necesitate, materiale aferente, reparaţii acoperiş, diverse reparații, alte reparații curente, igienizări, zugrăveli la obiective      </t>
  </si>
  <si>
    <t>71356200-0</t>
  </si>
  <si>
    <t>Total 20.02</t>
  </si>
  <si>
    <t xml:space="preserve"> Reabilitare Centrul de Asistență Comunitară str. Dobrogei nr.58        Contract de lucrări</t>
  </si>
  <si>
    <t>Șef Birou Achiziții Publice,Aprovizionare</t>
  </si>
  <si>
    <t xml:space="preserve">PROGRAMUL ANUAL AL ACHIZIŢIILOR PUBLICE  PE ANUL 2022 </t>
  </si>
  <si>
    <t>Total 20.16</t>
  </si>
  <si>
    <t>CONTRACT      ATRIBUIT ÎN 2020</t>
  </si>
  <si>
    <t>79315000-5 79311100-8</t>
  </si>
  <si>
    <t>Reparații curente, reparatii canalizare, ape pluviale cu mate-riale aferente, repara-ţii de necesitate, materiale aferente, reparaţii acoperiş, diverse reparații, igienizări, zugrăveli la obiective                Contract de lucrări</t>
  </si>
  <si>
    <t>Actualizare indicatori tehnico-economici str. Dobrogea nr.58    Contract de servicii</t>
  </si>
  <si>
    <t>Studii și cercetări Servicii de actualizare Strategie de dezvoltare a serviciilor sociale Contract de servicii</t>
  </si>
  <si>
    <t>Lucrări Cantina socială str.Panselelor nr.23                        Contract de lucrări</t>
  </si>
  <si>
    <t xml:space="preserve">                               Ordonator de credite</t>
  </si>
  <si>
    <t xml:space="preserve">                                  MARIANA TOPOLICEANU</t>
  </si>
  <si>
    <t>Reabilitare grup 2 containere - 8 module str. Carierei nr.139 A Contract de lucrări</t>
  </si>
  <si>
    <t xml:space="preserve">TOTAL RD 71.01.02  </t>
  </si>
  <si>
    <t>Centrală termică și instalații conexe Contract de lucrări</t>
  </si>
  <si>
    <t>NEGOCIERE FĂRĂ PUBLICARE PREALABILĂ</t>
  </si>
  <si>
    <t>Hrană pentru oameni          Contract de furnizare</t>
  </si>
  <si>
    <t xml:space="preserve">          Verificat</t>
  </si>
  <si>
    <t>Consilier achiziții publice</t>
  </si>
  <si>
    <t>Alexandru Grigoruț</t>
  </si>
  <si>
    <t xml:space="preserve">Nr. înreg.  </t>
  </si>
  <si>
    <t>Verificat</t>
  </si>
  <si>
    <t>AUG 2022</t>
  </si>
  <si>
    <t>Studiu de coexistență pentru CAS str. Dobrogea nr.58 (elaborare, avizare)</t>
  </si>
  <si>
    <t>dec 2022</t>
  </si>
  <si>
    <t>71323100-9</t>
  </si>
  <si>
    <t>/30.09.2022</t>
  </si>
  <si>
    <t>Licențe office + Sistem de operare 28 buc</t>
  </si>
  <si>
    <t xml:space="preserve">Alte servicii           </t>
  </si>
  <si>
    <t>Servicii personal specializat nutritionist/ dietetician (întocmire meniuri)</t>
  </si>
  <si>
    <t>85000000-9</t>
  </si>
  <si>
    <t>DALI+PT Centru asistență comu- nitară Răcădău - reconversie Punct Termic</t>
  </si>
  <si>
    <t xml:space="preserve">Dezinfectanți </t>
  </si>
  <si>
    <t>AUG  2022</t>
  </si>
  <si>
    <t>Servicii de catering    Izolare preventivă +  Astra                      Contract de servicii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</si>
</sst>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family val="2"/>
      <charset val="238"/>
    </font>
    <font>
      <b/>
      <sz val="16"/>
      <color indexed="8"/>
      <name val="Times new roman"/>
      <family val="1"/>
      <charset val="238"/>
    </font>
    <font>
      <b/>
      <sz val="14"/>
      <color indexed="8"/>
      <name val="Times new roman"/>
      <family val="1"/>
      <charset val="238"/>
    </font>
    <font>
      <b/>
      <sz val="12"/>
      <color indexed="8"/>
      <name val="Times new roman"/>
      <family val="1"/>
      <charset val="238"/>
    </font>
    <font>
      <sz val="8"/>
      <color indexed="81"/>
      <name val="Tahoma"/>
      <family val="2"/>
    </font>
    <font>
      <b/>
      <sz val="8"/>
      <color indexed="81"/>
      <name val="Tahoma"/>
      <family val="2"/>
    </font>
    <font>
      <sz val="12"/>
      <color indexed="8"/>
      <name val="Times new roman"/>
      <family val="1"/>
      <charset val="238"/>
    </font>
    <font>
      <sz val="12"/>
      <name val="Times new roman"/>
      <family val="1"/>
      <charset val="238"/>
    </font>
    <font>
      <sz val="12"/>
      <color indexed="25"/>
      <name val="Times New Roman"/>
      <family val="1"/>
      <charset val="238"/>
    </font>
    <font>
      <sz val="11.5"/>
      <color indexed="8"/>
      <name val="Times new roman"/>
      <family val="1"/>
      <charset val="238"/>
    </font>
    <font>
      <b/>
      <sz val="11.5"/>
      <color indexed="8"/>
      <name val="Times new roman"/>
      <family val="1"/>
      <charset val="238"/>
    </font>
    <font>
      <sz val="11.5"/>
      <color indexed="25"/>
      <name val="Times new roman"/>
      <family val="1"/>
      <charset val="238"/>
    </font>
    <font>
      <sz val="14"/>
      <color indexed="8"/>
      <name val="Times new roman"/>
      <family val="1"/>
      <charset val="238"/>
    </font>
    <font>
      <b/>
      <sz val="12"/>
      <color indexed="8"/>
      <name val="Times new roman"/>
      <family val="1"/>
    </font>
    <font>
      <b/>
      <sz val="12"/>
      <name val="Times new roman"/>
      <family val="1"/>
    </font>
    <font>
      <b/>
      <sz val="12"/>
      <color indexed="25"/>
      <name val="Times new roman"/>
      <family val="1"/>
    </font>
    <font>
      <b/>
      <sz val="11.5"/>
      <color indexed="8"/>
      <name val="Times new roman"/>
      <family val="1"/>
    </font>
    <font>
      <b/>
      <sz val="11"/>
      <color indexed="8"/>
      <name val="Times new roman"/>
      <family val="1"/>
    </font>
    <font>
      <b/>
      <sz val="11"/>
      <name val="Times new roman"/>
      <family val="1"/>
    </font>
    <font>
      <b/>
      <sz val="10"/>
      <name val="Times new roman"/>
      <family val="1"/>
    </font>
    <font>
      <b/>
      <sz val="10"/>
      <color indexed="8"/>
      <name val="Times new roman"/>
      <family val="1"/>
    </font>
    <font>
      <b/>
      <sz val="14"/>
      <color indexed="8"/>
      <name val="Times new roman"/>
      <family val="1"/>
    </font>
    <font>
      <b/>
      <sz val="16"/>
      <color indexed="8"/>
      <name val="Times new roman"/>
      <family val="1"/>
    </font>
    <font>
      <b/>
      <sz val="11.5"/>
      <color indexed="25"/>
      <name val="Times new roman"/>
      <family val="1"/>
    </font>
    <font>
      <b/>
      <sz val="11.5"/>
      <name val="Times new roman"/>
      <family val="1"/>
    </font>
    <font>
      <b/>
      <sz val="10"/>
      <color rgb="FFFF0000"/>
      <name val="Times new roman"/>
      <family val="1"/>
    </font>
    <font>
      <b/>
      <sz val="11"/>
      <color rgb="FF000000"/>
      <name val="Times new roman"/>
      <family val="1"/>
    </font>
    <font>
      <b/>
      <sz val="11"/>
      <name val="Times New Roman"/>
      <family val="1"/>
      <charset val="238"/>
    </font>
    <font>
      <b/>
      <sz val="10"/>
      <name val="Times New Roman"/>
      <family val="1"/>
      <charset val="238"/>
    </font>
    <font>
      <b/>
      <sz val="12"/>
      <color rgb="FF000000"/>
      <name val="Times new roman"/>
      <family val="1"/>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9"/>
        <bgColor indexed="26"/>
      </patternFill>
    </fill>
  </fills>
  <borders count="5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59"/>
      </left>
      <right style="medium">
        <color indexed="59"/>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59"/>
      </bottom>
      <diagonal/>
    </border>
    <border>
      <left style="medium">
        <color indexed="64"/>
      </left>
      <right style="medium">
        <color indexed="64"/>
      </right>
      <top style="medium">
        <color indexed="59"/>
      </top>
      <bottom/>
      <diagonal/>
    </border>
    <border>
      <left style="medium">
        <color indexed="59"/>
      </left>
      <right style="medium">
        <color indexed="59"/>
      </right>
      <top style="medium">
        <color indexed="64"/>
      </top>
      <bottom/>
      <diagonal/>
    </border>
    <border>
      <left/>
      <right/>
      <top style="medium">
        <color indexed="64"/>
      </top>
      <bottom/>
      <diagonal/>
    </border>
    <border>
      <left style="medium">
        <color indexed="59"/>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59"/>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59"/>
      </left>
      <right style="medium">
        <color indexed="64"/>
      </right>
      <top style="medium">
        <color indexed="64"/>
      </top>
      <bottom style="medium">
        <color indexed="64"/>
      </bottom>
      <diagonal/>
    </border>
    <border>
      <left style="medium">
        <color indexed="59"/>
      </left>
      <right style="thin">
        <color indexed="59"/>
      </right>
      <top style="medium">
        <color indexed="64"/>
      </top>
      <bottom style="medium">
        <color indexed="64"/>
      </bottom>
      <diagonal/>
    </border>
    <border>
      <left/>
      <right style="thin">
        <color indexed="59"/>
      </right>
      <top style="medium">
        <color indexed="64"/>
      </top>
      <bottom style="medium">
        <color indexed="64"/>
      </bottom>
      <diagonal/>
    </border>
    <border>
      <left/>
      <right style="medium">
        <color indexed="59"/>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59"/>
      </right>
      <top style="medium">
        <color indexed="64"/>
      </top>
      <bottom style="medium">
        <color indexed="59"/>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59"/>
      </left>
      <right/>
      <top style="medium">
        <color indexed="64"/>
      </top>
      <bottom/>
      <diagonal/>
    </border>
    <border>
      <left style="medium">
        <color indexed="64"/>
      </left>
      <right style="medium">
        <color indexed="59"/>
      </right>
      <top style="medium">
        <color indexed="64"/>
      </top>
      <bottom/>
      <diagonal/>
    </border>
    <border>
      <left style="medium">
        <color indexed="64"/>
      </left>
      <right/>
      <top style="medium">
        <color indexed="64"/>
      </top>
      <bottom style="medium">
        <color indexed="59"/>
      </bottom>
      <diagonal/>
    </border>
    <border>
      <left style="medium">
        <color indexed="59"/>
      </left>
      <right style="medium">
        <color indexed="64"/>
      </right>
      <top style="medium">
        <color indexed="64"/>
      </top>
      <bottom style="medium">
        <color indexed="59"/>
      </bottom>
      <diagonal/>
    </border>
    <border>
      <left/>
      <right style="medium">
        <color indexed="59"/>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59"/>
      </right>
      <top style="medium">
        <color indexed="59"/>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59"/>
      </top>
      <bottom/>
      <diagonal/>
    </border>
    <border>
      <left style="medium">
        <color indexed="59"/>
      </left>
      <right style="medium">
        <color indexed="64"/>
      </right>
      <top style="medium">
        <color indexed="59"/>
      </top>
      <bottom style="medium">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diagonal/>
    </border>
    <border>
      <left/>
      <right style="medium">
        <color indexed="59"/>
      </right>
      <top/>
      <bottom/>
      <diagonal/>
    </border>
    <border>
      <left style="medium">
        <color indexed="59"/>
      </left>
      <right/>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8"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cellStyleXfs>
  <cellXfs count="481">
    <xf numFmtId="0" fontId="0" fillId="0" borderId="0" xfId="0"/>
    <xf numFmtId="0" fontId="21"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4" fillId="0" borderId="0" xfId="0" applyFont="1" applyAlignment="1">
      <alignment vertical="center"/>
    </xf>
    <xf numFmtId="0" fontId="21" fillId="0" borderId="0" xfId="0" applyFont="1" applyAlignment="1">
      <alignment horizontal="left" vertical="center"/>
    </xf>
    <xf numFmtId="0" fontId="21" fillId="0" borderId="0" xfId="0" applyFont="1" applyAlignment="1">
      <alignment horizontal="right" vertical="center"/>
    </xf>
    <xf numFmtId="0" fontId="24" fillId="0" borderId="0" xfId="0" applyFont="1" applyAlignment="1">
      <alignment vertical="center" wrapText="1"/>
    </xf>
    <xf numFmtId="0" fontId="24" fillId="0" borderId="0" xfId="0" applyFont="1" applyBorder="1" applyAlignment="1">
      <alignment vertical="center"/>
    </xf>
    <xf numFmtId="0" fontId="24" fillId="0" borderId="23" xfId="0" applyFont="1" applyBorder="1" applyAlignment="1">
      <alignment vertical="center"/>
    </xf>
    <xf numFmtId="0" fontId="24" fillId="0" borderId="24" xfId="0" applyFont="1" applyBorder="1" applyAlignment="1">
      <alignment vertical="center"/>
    </xf>
    <xf numFmtId="0" fontId="26" fillId="0" borderId="0" xfId="0" applyFont="1" applyAlignment="1">
      <alignment vertical="center"/>
    </xf>
    <xf numFmtId="0" fontId="24" fillId="0" borderId="0" xfId="0" applyFont="1"/>
    <xf numFmtId="0" fontId="24" fillId="0" borderId="0" xfId="0" applyFont="1" applyAlignment="1">
      <alignment vertical="center"/>
    </xf>
    <xf numFmtId="0" fontId="21" fillId="0" borderId="0" xfId="0" applyFont="1" applyAlignment="1">
      <alignment vertical="center" wrapText="1"/>
    </xf>
    <xf numFmtId="0" fontId="24" fillId="0" borderId="0" xfId="0" applyFont="1" applyAlignment="1">
      <alignment horizontal="center"/>
    </xf>
    <xf numFmtId="0" fontId="25" fillId="0" borderId="0" xfId="0" applyFont="1"/>
    <xf numFmtId="0" fontId="27" fillId="0" borderId="0" xfId="0" applyFont="1" applyAlignment="1">
      <alignment horizontal="center" vertical="center"/>
    </xf>
    <xf numFmtId="0" fontId="28" fillId="0" borderId="0" xfId="0" applyFont="1" applyAlignment="1">
      <alignment horizontal="center" vertical="center"/>
    </xf>
    <xf numFmtId="0" fontId="27" fillId="0" borderId="0" xfId="0" applyFont="1" applyAlignment="1">
      <alignment vertical="center" wrapText="1"/>
    </xf>
    <xf numFmtId="0" fontId="28" fillId="0" borderId="0" xfId="0" applyFont="1" applyAlignment="1">
      <alignment horizontal="center" vertical="center" wrapText="1"/>
    </xf>
    <xf numFmtId="0" fontId="28" fillId="0" borderId="36" xfId="0" applyFont="1" applyBorder="1" applyAlignment="1">
      <alignment horizontal="righ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34" xfId="0" applyFont="1" applyBorder="1" applyAlignment="1">
      <alignment vertical="center"/>
    </xf>
    <xf numFmtId="0" fontId="27" fillId="0" borderId="0" xfId="0" applyFont="1" applyAlignment="1">
      <alignment vertical="center"/>
    </xf>
    <xf numFmtId="0" fontId="27" fillId="0" borderId="23" xfId="0" applyFont="1" applyBorder="1" applyAlignment="1">
      <alignment horizontal="center" vertical="center"/>
    </xf>
    <xf numFmtId="0" fontId="29" fillId="0" borderId="0" xfId="0" applyFont="1" applyAlignment="1">
      <alignment vertical="center"/>
    </xf>
    <xf numFmtId="0" fontId="27" fillId="0" borderId="23" xfId="0" applyFont="1" applyBorder="1" applyAlignment="1">
      <alignment vertical="center"/>
    </xf>
    <xf numFmtId="0" fontId="30" fillId="0" borderId="0" xfId="0" applyFont="1" applyAlignment="1">
      <alignment horizontal="center" vertical="center"/>
    </xf>
    <xf numFmtId="0" fontId="20" fillId="0" borderId="0" xfId="0" applyFont="1" applyAlignment="1">
      <alignment horizontal="center" vertical="center"/>
    </xf>
    <xf numFmtId="0" fontId="30" fillId="0" borderId="0" xfId="0" applyFont="1" applyAlignment="1">
      <alignment vertical="center" wrapText="1"/>
    </xf>
    <xf numFmtId="0" fontId="20" fillId="0" borderId="0" xfId="0" applyFont="1" applyAlignment="1">
      <alignment horizontal="center" vertical="center" wrapText="1"/>
    </xf>
    <xf numFmtId="0" fontId="20" fillId="0" borderId="0" xfId="0" applyFont="1" applyAlignment="1">
      <alignment vertical="center"/>
    </xf>
    <xf numFmtId="0" fontId="3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vertical="center" wrapText="1"/>
    </xf>
    <xf numFmtId="0" fontId="24" fillId="0" borderId="0" xfId="0" applyFont="1" applyAlignment="1">
      <alignment vertical="center"/>
    </xf>
    <xf numFmtId="0" fontId="31" fillId="0" borderId="20" xfId="0" applyFont="1" applyBorder="1" applyAlignment="1">
      <alignment horizontal="center" vertical="center"/>
    </xf>
    <xf numFmtId="1" fontId="32" fillId="0" borderId="20" xfId="0" applyNumberFormat="1" applyFont="1" applyBorder="1" applyAlignment="1">
      <alignment horizontal="center" vertical="center"/>
    </xf>
    <xf numFmtId="0" fontId="32" fillId="0" borderId="20" xfId="0" applyFont="1" applyBorder="1" applyAlignment="1">
      <alignment vertical="center"/>
    </xf>
    <xf numFmtId="0" fontId="24" fillId="0" borderId="0" xfId="0" applyFont="1" applyAlignment="1">
      <alignment horizontal="center" vertical="center"/>
    </xf>
    <xf numFmtId="0" fontId="25" fillId="0" borderId="0" xfId="0" applyFont="1" applyBorder="1" applyAlignment="1"/>
    <xf numFmtId="0" fontId="31" fillId="0" borderId="31" xfId="0" applyFont="1" applyBorder="1" applyAlignment="1">
      <alignment horizontal="center" vertical="center"/>
    </xf>
    <xf numFmtId="2" fontId="24" fillId="0" borderId="0" xfId="0" applyNumberFormat="1" applyFont="1" applyAlignment="1">
      <alignment vertical="center"/>
    </xf>
    <xf numFmtId="0" fontId="24" fillId="0" borderId="0" xfId="0" applyFont="1" applyAlignment="1">
      <alignment vertical="center"/>
    </xf>
    <xf numFmtId="0" fontId="31" fillId="0" borderId="23" xfId="0" applyFont="1" applyBorder="1" applyAlignment="1">
      <alignment vertical="center" wrapText="1"/>
    </xf>
    <xf numFmtId="0" fontId="31" fillId="0" borderId="20" xfId="0" applyFont="1" applyBorder="1" applyAlignment="1">
      <alignment vertical="center" wrapText="1"/>
    </xf>
    <xf numFmtId="49" fontId="31" fillId="0" borderId="20" xfId="0" applyNumberFormat="1" applyFont="1" applyBorder="1" applyAlignment="1">
      <alignment horizontal="center" vertical="center"/>
    </xf>
    <xf numFmtId="49" fontId="31" fillId="0" borderId="28" xfId="0" applyNumberFormat="1" applyFont="1" applyBorder="1" applyAlignment="1">
      <alignment horizontal="center" vertical="center"/>
    </xf>
    <xf numFmtId="0" fontId="31" fillId="0" borderId="25" xfId="0" applyFont="1" applyBorder="1" applyAlignment="1">
      <alignment vertical="center" wrapText="1"/>
    </xf>
    <xf numFmtId="0" fontId="33" fillId="0" borderId="29" xfId="0" applyFont="1" applyBorder="1" applyAlignment="1">
      <alignment vertical="center"/>
    </xf>
    <xf numFmtId="49" fontId="31" fillId="0" borderId="20" xfId="0" applyNumberFormat="1" applyFont="1" applyBorder="1" applyAlignment="1">
      <alignment horizontal="center" vertical="center" textRotation="90" wrapText="1"/>
    </xf>
    <xf numFmtId="2" fontId="31" fillId="0" borderId="28"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20" xfId="0" applyFont="1" applyBorder="1" applyAlignment="1">
      <alignment horizontal="center" vertical="center" textRotation="90"/>
    </xf>
    <xf numFmtId="0" fontId="31" fillId="0" borderId="29" xfId="0" applyFont="1" applyBorder="1" applyAlignment="1">
      <alignment horizontal="center" vertical="center" textRotation="90" wrapText="1"/>
    </xf>
    <xf numFmtId="0" fontId="31" fillId="0" borderId="20" xfId="0" applyFont="1" applyBorder="1" applyAlignment="1">
      <alignment horizontal="center" vertical="center" textRotation="90" wrapText="1"/>
    </xf>
    <xf numFmtId="0" fontId="31" fillId="0" borderId="20" xfId="0" applyFont="1" applyBorder="1" applyAlignment="1">
      <alignment horizontal="left" vertical="center" wrapText="1"/>
    </xf>
    <xf numFmtId="0" fontId="31" fillId="0" borderId="49" xfId="0" applyFont="1" applyBorder="1" applyAlignment="1">
      <alignment horizontal="center" vertical="center" textRotation="90"/>
    </xf>
    <xf numFmtId="0" fontId="32" fillId="0" borderId="20" xfId="0" applyFont="1" applyBorder="1" applyAlignment="1">
      <alignment horizontal="center" vertical="center" textRotation="90"/>
    </xf>
    <xf numFmtId="49" fontId="31" fillId="0" borderId="20" xfId="0" applyNumberFormat="1" applyFont="1" applyBorder="1" applyAlignment="1">
      <alignment horizontal="center" vertical="center" wrapText="1"/>
    </xf>
    <xf numFmtId="49" fontId="31" fillId="0" borderId="14" xfId="0" applyNumberFormat="1" applyFont="1" applyBorder="1" applyAlignment="1">
      <alignment horizontal="center" vertical="center" wrapText="1"/>
    </xf>
    <xf numFmtId="0" fontId="32" fillId="0" borderId="20" xfId="0" applyFont="1" applyBorder="1" applyAlignment="1">
      <alignment horizontal="center" vertical="center"/>
    </xf>
    <xf numFmtId="0" fontId="32" fillId="24" borderId="20" xfId="0" applyFont="1" applyFill="1" applyBorder="1" applyAlignment="1">
      <alignment horizontal="center"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32" xfId="0" applyFont="1" applyBorder="1" applyAlignment="1">
      <alignment horizontal="center" vertical="center" wrapText="1"/>
    </xf>
    <xf numFmtId="0" fontId="31" fillId="0" borderId="20" xfId="0" applyFont="1" applyBorder="1" applyAlignment="1">
      <alignment vertical="center"/>
    </xf>
    <xf numFmtId="0" fontId="31" fillId="0" borderId="29" xfId="0" applyFont="1" applyBorder="1" applyAlignment="1">
      <alignment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23" xfId="0" applyFont="1" applyBorder="1" applyAlignment="1">
      <alignment horizontal="center" vertical="center"/>
    </xf>
    <xf numFmtId="49" fontId="31" fillId="0" borderId="0" xfId="0" applyNumberFormat="1" applyFont="1" applyBorder="1" applyAlignment="1">
      <alignment horizontal="center" vertical="center"/>
    </xf>
    <xf numFmtId="0" fontId="31" fillId="0" borderId="0" xfId="0" applyFont="1" applyBorder="1" applyAlignment="1">
      <alignment horizontal="center" vertical="center" textRotation="90" wrapText="1"/>
    </xf>
    <xf numFmtId="0" fontId="31" fillId="0" borderId="31" xfId="0" applyFont="1" applyBorder="1" applyAlignment="1">
      <alignment horizontal="center" vertical="center" wrapText="1"/>
    </xf>
    <xf numFmtId="0" fontId="31" fillId="0" borderId="31" xfId="0" applyFont="1" applyBorder="1" applyAlignment="1">
      <alignment horizontal="center" vertical="center" textRotation="90" wrapText="1"/>
    </xf>
    <xf numFmtId="0" fontId="31" fillId="0" borderId="10" xfId="0" applyFont="1" applyBorder="1" applyAlignment="1">
      <alignment horizontal="center" vertical="center" textRotation="90" wrapText="1"/>
    </xf>
    <xf numFmtId="0" fontId="31" fillId="0" borderId="39"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NumberFormat="1" applyFont="1" applyBorder="1" applyAlignment="1">
      <alignment horizontal="center" vertical="center"/>
    </xf>
    <xf numFmtId="0" fontId="32" fillId="0" borderId="20" xfId="0" quotePrefix="1" applyNumberFormat="1" applyFont="1" applyBorder="1" applyAlignment="1">
      <alignment horizontal="center" vertical="center"/>
    </xf>
    <xf numFmtId="49" fontId="37" fillId="0" borderId="20" xfId="0" applyNumberFormat="1" applyFont="1" applyBorder="1" applyAlignment="1">
      <alignment horizontal="center" vertical="center" wrapText="1"/>
    </xf>
    <xf numFmtId="49" fontId="36" fillId="0" borderId="20" xfId="0" applyNumberFormat="1" applyFont="1" applyBorder="1" applyAlignment="1">
      <alignment vertical="center"/>
    </xf>
    <xf numFmtId="49" fontId="35" fillId="0" borderId="20" xfId="0" applyNumberFormat="1" applyFont="1" applyBorder="1" applyAlignment="1">
      <alignment vertical="center"/>
    </xf>
    <xf numFmtId="0" fontId="35" fillId="0" borderId="20" xfId="0" applyFont="1" applyBorder="1" applyAlignment="1">
      <alignment vertical="top" wrapText="1"/>
    </xf>
    <xf numFmtId="0" fontId="32" fillId="0" borderId="20" xfId="0" applyFont="1" applyBorder="1" applyAlignment="1">
      <alignment horizontal="center" vertical="center" wrapText="1"/>
    </xf>
    <xf numFmtId="0" fontId="31" fillId="0" borderId="13" xfId="0" applyFont="1" applyBorder="1" applyAlignment="1">
      <alignment horizontal="center" vertical="center" wrapText="1"/>
    </xf>
    <xf numFmtId="49" fontId="36" fillId="0" borderId="20" xfId="0" applyNumberFormat="1" applyFont="1" applyBorder="1" applyAlignment="1">
      <alignment horizontal="center" vertical="center"/>
    </xf>
    <xf numFmtId="49" fontId="35" fillId="0" borderId="20" xfId="0" applyNumberFormat="1" applyFont="1" applyBorder="1" applyAlignment="1">
      <alignment horizontal="center" vertical="center"/>
    </xf>
    <xf numFmtId="0" fontId="36" fillId="24" borderId="20" xfId="0" applyFont="1" applyFill="1" applyBorder="1" applyAlignment="1">
      <alignment vertical="top" wrapText="1"/>
    </xf>
    <xf numFmtId="0" fontId="31" fillId="0" borderId="20" xfId="0" applyFont="1" applyBorder="1" applyAlignment="1">
      <alignment vertical="top" wrapText="1"/>
    </xf>
    <xf numFmtId="0" fontId="38" fillId="0" borderId="20" xfId="0" applyFont="1" applyBorder="1" applyAlignment="1">
      <alignment vertical="top" wrapText="1"/>
    </xf>
    <xf numFmtId="0" fontId="31" fillId="0" borderId="20" xfId="0" applyFont="1" applyBorder="1" applyAlignment="1">
      <alignment wrapText="1"/>
    </xf>
    <xf numFmtId="0" fontId="34" fillId="0" borderId="20" xfId="0" applyFont="1" applyFill="1" applyBorder="1" applyAlignment="1">
      <alignment vertical="top" wrapText="1"/>
    </xf>
    <xf numFmtId="0" fontId="34" fillId="0" borderId="20" xfId="0" applyFont="1" applyBorder="1" applyAlignment="1">
      <alignment vertical="center" wrapText="1"/>
    </xf>
    <xf numFmtId="0" fontId="34" fillId="0" borderId="20" xfId="0" applyFont="1" applyBorder="1" applyAlignment="1">
      <alignment vertical="top" wrapText="1"/>
    </xf>
    <xf numFmtId="2" fontId="32" fillId="0" borderId="20" xfId="0" quotePrefix="1" applyNumberFormat="1" applyFont="1" applyBorder="1" applyAlignment="1">
      <alignment horizontal="center" vertical="center"/>
    </xf>
    <xf numFmtId="0" fontId="31" fillId="0" borderId="20" xfId="0" applyFont="1" applyBorder="1" applyAlignment="1">
      <alignment horizontal="center" vertical="center" wrapText="1"/>
    </xf>
    <xf numFmtId="49" fontId="37" fillId="0" borderId="20" xfId="0" applyNumberFormat="1" applyFont="1" applyBorder="1" applyAlignment="1">
      <alignment vertical="center"/>
    </xf>
    <xf numFmtId="49" fontId="38" fillId="0" borderId="20" xfId="0" applyNumberFormat="1" applyFont="1" applyBorder="1" applyAlignment="1">
      <alignment vertical="center"/>
    </xf>
    <xf numFmtId="0" fontId="31" fillId="0" borderId="20" xfId="0" applyFont="1" applyBorder="1" applyAlignment="1">
      <alignment horizontal="right" vertical="center"/>
    </xf>
    <xf numFmtId="49" fontId="37" fillId="0" borderId="20" xfId="0" applyNumberFormat="1" applyFont="1" applyBorder="1" applyAlignment="1">
      <alignment horizontal="center" vertical="center"/>
    </xf>
    <xf numFmtId="0" fontId="31" fillId="0" borderId="0" xfId="0" applyFont="1" applyBorder="1" applyAlignment="1">
      <alignment horizontal="center" vertical="center" wrapText="1"/>
    </xf>
    <xf numFmtId="0" fontId="32" fillId="0" borderId="0" xfId="0" applyFont="1" applyBorder="1" applyAlignment="1">
      <alignment horizontal="center" vertical="center"/>
    </xf>
    <xf numFmtId="0" fontId="31" fillId="0" borderId="0" xfId="0" applyFont="1" applyBorder="1" applyAlignment="1">
      <alignment vertical="center"/>
    </xf>
    <xf numFmtId="0" fontId="31" fillId="0" borderId="0" xfId="0" applyFont="1" applyAlignment="1">
      <alignment horizontal="center" vertical="center" wrapText="1"/>
    </xf>
    <xf numFmtId="0" fontId="31"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pplyBorder="1" applyAlignment="1">
      <alignment horizontal="center" vertical="center" wrapText="1"/>
    </xf>
    <xf numFmtId="0" fontId="31" fillId="0" borderId="0" xfId="0" applyFont="1" applyAlignment="1">
      <alignment vertical="center"/>
    </xf>
    <xf numFmtId="0" fontId="31" fillId="0" borderId="0" xfId="0" applyFont="1" applyBorder="1" applyAlignment="1">
      <alignment horizontal="center"/>
    </xf>
    <xf numFmtId="0" fontId="32" fillId="0" borderId="0" xfId="0" applyFont="1" applyBorder="1" applyAlignment="1"/>
    <xf numFmtId="0" fontId="39" fillId="0" borderId="0" xfId="0" applyFont="1" applyAlignment="1">
      <alignment horizontal="center" vertical="center"/>
    </xf>
    <xf numFmtId="0" fontId="34" fillId="0" borderId="0" xfId="0" applyFont="1" applyAlignment="1">
      <alignment horizontal="center" vertical="center"/>
    </xf>
    <xf numFmtId="0" fontId="39" fillId="0" borderId="0" xfId="0" applyFont="1" applyAlignment="1">
      <alignmen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Alignment="1">
      <alignment vertical="center"/>
    </xf>
    <xf numFmtId="0" fontId="39" fillId="0" borderId="0" xfId="0"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left" vertical="center" wrapText="1"/>
    </xf>
    <xf numFmtId="0" fontId="39" fillId="0" borderId="0" xfId="0" applyFont="1" applyAlignment="1">
      <alignment horizontal="left" vertical="center"/>
    </xf>
    <xf numFmtId="0" fontId="34" fillId="0" borderId="0" xfId="0" applyFont="1" applyAlignment="1">
      <alignment vertical="center" wrapText="1"/>
    </xf>
    <xf numFmtId="0" fontId="40" fillId="0" borderId="0" xfId="0" applyFont="1" applyAlignment="1">
      <alignment vertical="center"/>
    </xf>
    <xf numFmtId="0" fontId="34" fillId="0" borderId="0" xfId="0" applyFont="1" applyBorder="1" applyAlignment="1">
      <alignment horizontal="right" vertical="center"/>
    </xf>
    <xf numFmtId="0" fontId="34" fillId="0" borderId="0" xfId="0" applyFont="1" applyAlignment="1">
      <alignment horizontal="left" vertical="center"/>
    </xf>
    <xf numFmtId="0" fontId="39" fillId="0" borderId="32" xfId="0" applyFont="1" applyBorder="1" applyAlignment="1">
      <alignment horizontal="center" vertical="center" wrapText="1"/>
    </xf>
    <xf numFmtId="0" fontId="39" fillId="0" borderId="20" xfId="0" applyFont="1" applyBorder="1" applyAlignment="1">
      <alignment horizontal="center" vertical="center"/>
    </xf>
    <xf numFmtId="0" fontId="39" fillId="0" borderId="33" xfId="0" applyFont="1" applyBorder="1" applyAlignment="1">
      <alignment horizontal="center" vertical="center"/>
    </xf>
    <xf numFmtId="0" fontId="39" fillId="0" borderId="32" xfId="0" applyFont="1" applyBorder="1" applyAlignment="1">
      <alignment horizontal="center" vertical="center"/>
    </xf>
    <xf numFmtId="0" fontId="39" fillId="0" borderId="20" xfId="0" applyFont="1" applyBorder="1" applyAlignment="1">
      <alignment horizontal="center" vertical="center" wrapText="1"/>
    </xf>
    <xf numFmtId="49" fontId="39" fillId="0" borderId="20" xfId="0" applyNumberFormat="1" applyFont="1" applyBorder="1" applyAlignment="1">
      <alignment horizontal="center" vertical="center"/>
    </xf>
    <xf numFmtId="49" fontId="34" fillId="0" borderId="0" xfId="0" applyNumberFormat="1" applyFont="1" applyBorder="1" applyAlignment="1">
      <alignment horizontal="center" vertical="center"/>
    </xf>
    <xf numFmtId="0" fontId="34" fillId="0" borderId="0" xfId="0" applyFont="1" applyBorder="1" applyAlignment="1">
      <alignment horizontal="center" vertical="center" textRotation="90" wrapText="1"/>
    </xf>
    <xf numFmtId="0" fontId="31" fillId="0" borderId="38" xfId="0" applyFont="1" applyBorder="1" applyAlignment="1">
      <alignment horizontal="center" vertical="center" textRotation="90" wrapText="1"/>
    </xf>
    <xf numFmtId="0" fontId="31" fillId="0" borderId="17" xfId="0" applyFont="1" applyBorder="1" applyAlignment="1">
      <alignment horizontal="center" vertical="center" textRotation="90" wrapText="1"/>
    </xf>
    <xf numFmtId="0" fontId="31" fillId="0" borderId="41" xfId="0" applyFont="1" applyBorder="1" applyAlignment="1">
      <alignment horizontal="center" vertical="center" textRotation="90" wrapText="1"/>
    </xf>
    <xf numFmtId="0" fontId="31" fillId="0" borderId="37" xfId="0" applyFont="1" applyBorder="1" applyAlignment="1">
      <alignment horizontal="center" vertical="center" textRotation="90" wrapText="1"/>
    </xf>
    <xf numFmtId="0" fontId="31" fillId="0" borderId="18" xfId="0" applyFont="1" applyBorder="1" applyAlignment="1">
      <alignment horizontal="center" vertical="center" textRotation="90" wrapText="1"/>
    </xf>
    <xf numFmtId="0" fontId="31" fillId="0" borderId="35" xfId="0" applyFont="1" applyBorder="1" applyAlignment="1">
      <alignment horizontal="center" vertical="center"/>
    </xf>
    <xf numFmtId="0" fontId="31" fillId="0" borderId="18" xfId="0" applyFont="1" applyBorder="1" applyAlignment="1">
      <alignment horizontal="center" vertical="center" wrapText="1"/>
    </xf>
    <xf numFmtId="0" fontId="31" fillId="0" borderId="23" xfId="0" applyFont="1" applyBorder="1" applyAlignment="1">
      <alignment horizontal="center" vertical="center" textRotation="90" wrapText="1"/>
    </xf>
    <xf numFmtId="0" fontId="31" fillId="0" borderId="23" xfId="0" applyFont="1" applyBorder="1" applyAlignment="1">
      <alignment horizontal="center" vertical="center" wrapText="1"/>
    </xf>
    <xf numFmtId="2" fontId="32" fillId="0" borderId="42"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1" xfId="0" applyFont="1" applyBorder="1" applyAlignment="1">
      <alignment horizontal="center" vertical="center" wrapText="1"/>
    </xf>
    <xf numFmtId="0" fontId="32" fillId="0" borderId="23" xfId="0" applyFont="1" applyBorder="1" applyAlignment="1">
      <alignment horizontal="center" vertical="center"/>
    </xf>
    <xf numFmtId="0" fontId="41" fillId="0" borderId="0" xfId="0" applyFont="1" applyAlignment="1">
      <alignment vertical="center"/>
    </xf>
    <xf numFmtId="0" fontId="31" fillId="0" borderId="27" xfId="0" applyFont="1" applyBorder="1" applyAlignment="1">
      <alignment horizontal="center" vertical="center"/>
    </xf>
    <xf numFmtId="49" fontId="31" fillId="0" borderId="19" xfId="0" applyNumberFormat="1" applyFont="1" applyBorder="1" applyAlignment="1">
      <alignment horizontal="center" vertical="center" wrapText="1"/>
    </xf>
    <xf numFmtId="0" fontId="31" fillId="0" borderId="12" xfId="0" applyFont="1" applyBorder="1" applyAlignment="1">
      <alignment horizontal="center" vertical="center" textRotation="90" wrapText="1"/>
    </xf>
    <xf numFmtId="0" fontId="31" fillId="0" borderId="26" xfId="0" applyFont="1" applyBorder="1" applyAlignment="1">
      <alignment horizontal="center" vertical="center"/>
    </xf>
    <xf numFmtId="2" fontId="32" fillId="0" borderId="32" xfId="0" applyNumberFormat="1" applyFont="1" applyBorder="1" applyAlignment="1">
      <alignment horizontal="center" vertical="center"/>
    </xf>
    <xf numFmtId="0" fontId="31" fillId="0" borderId="28" xfId="0" applyFont="1" applyBorder="1" applyAlignment="1">
      <alignment vertical="center"/>
    </xf>
    <xf numFmtId="0" fontId="31" fillId="0" borderId="1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34" fillId="0" borderId="0" xfId="0" applyFont="1"/>
    <xf numFmtId="0" fontId="42" fillId="0" borderId="0" xfId="0" applyFont="1"/>
    <xf numFmtId="0" fontId="38" fillId="0" borderId="31" xfId="0" applyFont="1" applyBorder="1" applyAlignment="1">
      <alignment horizontal="center" vertical="center" textRotation="90" wrapText="1"/>
    </xf>
    <xf numFmtId="0" fontId="38" fillId="0" borderId="41"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2" fillId="0" borderId="32" xfId="0" applyFont="1" applyBorder="1" applyAlignment="1">
      <alignment horizontal="center" vertical="center"/>
    </xf>
    <xf numFmtId="0" fontId="31" fillId="0" borderId="51" xfId="0" applyFont="1" applyBorder="1" applyAlignment="1">
      <alignment horizontal="center" vertical="center"/>
    </xf>
    <xf numFmtId="0" fontId="32" fillId="0" borderId="23" xfId="0" applyFont="1" applyBorder="1" applyAlignment="1">
      <alignment horizontal="center"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horizontal="center" vertical="center"/>
    </xf>
    <xf numFmtId="0" fontId="31" fillId="0" borderId="29" xfId="0" applyFont="1" applyBorder="1" applyAlignment="1">
      <alignment vertical="center" wrapText="1"/>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0" xfId="0" applyFont="1" applyBorder="1" applyAlignment="1">
      <alignment horizontal="center" vertical="center"/>
    </xf>
    <xf numFmtId="0" fontId="31" fillId="0" borderId="50" xfId="0" applyFont="1" applyBorder="1" applyAlignment="1">
      <alignment horizontal="center" vertical="center"/>
    </xf>
    <xf numFmtId="0" fontId="31" fillId="0" borderId="13" xfId="0" applyFont="1" applyBorder="1" applyAlignment="1">
      <alignment horizontal="center" vertical="center" textRotation="90"/>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32" fillId="0" borderId="18" xfId="0" applyFont="1" applyBorder="1" applyAlignment="1">
      <alignment horizontal="center" vertical="center"/>
    </xf>
    <xf numFmtId="0" fontId="32" fillId="0" borderId="18" xfId="0" applyFont="1" applyBorder="1" applyAlignment="1">
      <alignment horizontal="center" vertical="center" wrapText="1"/>
    </xf>
    <xf numFmtId="1" fontId="32" fillId="0" borderId="32" xfId="0" applyNumberFormat="1" applyFont="1" applyBorder="1" applyAlignment="1">
      <alignment horizontal="center" vertical="center"/>
    </xf>
    <xf numFmtId="2" fontId="32" fillId="0" borderId="20" xfId="0" applyNumberFormat="1" applyFont="1" applyBorder="1" applyAlignment="1">
      <alignment horizontal="center" vertical="center"/>
    </xf>
    <xf numFmtId="49" fontId="38"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49" fontId="31" fillId="0" borderId="31" xfId="0" applyNumberFormat="1" applyFont="1" applyBorder="1" applyAlignment="1">
      <alignment horizontal="center" vertical="center" textRotation="90"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13" xfId="0" applyFont="1" applyBorder="1" applyAlignment="1">
      <alignment vertical="center" wrapText="1"/>
    </xf>
    <xf numFmtId="0" fontId="35" fillId="0" borderId="20" xfId="0" applyFont="1" applyBorder="1" applyAlignment="1">
      <alignment horizontal="left" vertical="top" wrapText="1"/>
    </xf>
    <xf numFmtId="0" fontId="32" fillId="0" borderId="32" xfId="0" applyFont="1" applyBorder="1" applyAlignment="1">
      <alignment horizontal="center" vertical="center" wrapText="1"/>
    </xf>
    <xf numFmtId="49" fontId="32" fillId="0" borderId="20" xfId="0" applyNumberFormat="1" applyFont="1" applyBorder="1" applyAlignment="1">
      <alignment horizontal="center" vertical="center"/>
    </xf>
    <xf numFmtId="0" fontId="32" fillId="0" borderId="20" xfId="0" applyFont="1" applyBorder="1" applyAlignment="1">
      <alignment vertical="center" wrapText="1"/>
    </xf>
    <xf numFmtId="49" fontId="31" fillId="0" borderId="2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9" fillId="0" borderId="29" xfId="0" applyFont="1" applyBorder="1" applyAlignment="1">
      <alignment vertical="center"/>
    </xf>
    <xf numFmtId="0" fontId="39" fillId="0" borderId="20" xfId="0" applyFont="1" applyBorder="1" applyAlignment="1">
      <alignment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wrapText="1"/>
    </xf>
    <xf numFmtId="2" fontId="31" fillId="0" borderId="23" xfId="0" applyNumberFormat="1" applyFont="1" applyBorder="1" applyAlignment="1">
      <alignment horizontal="center" vertical="center" wrapText="1"/>
    </xf>
    <xf numFmtId="2" fontId="32" fillId="0" borderId="23" xfId="0" applyNumberFormat="1"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36" fillId="0" borderId="20" xfId="0" applyFont="1" applyBorder="1" applyAlignment="1">
      <alignment horizontal="center" vertical="center" wrapText="1"/>
    </xf>
    <xf numFmtId="0" fontId="32" fillId="0" borderId="32" xfId="0" applyNumberFormat="1" applyFont="1" applyBorder="1" applyAlignment="1">
      <alignment horizontal="center" vertical="center"/>
    </xf>
    <xf numFmtId="0" fontId="32" fillId="0" borderId="13"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0" fontId="31" fillId="0" borderId="31" xfId="0" applyFont="1" applyBorder="1" applyAlignment="1">
      <alignment horizontal="center" vertical="center" textRotation="90" wrapText="1"/>
    </xf>
    <xf numFmtId="0" fontId="34" fillId="0" borderId="0" xfId="0" applyFont="1" applyBorder="1" applyAlignment="1">
      <alignment horizontal="center" vertical="center"/>
    </xf>
    <xf numFmtId="0" fontId="39" fillId="0" borderId="0" xfId="0" applyFont="1" applyBorder="1" applyAlignment="1">
      <alignment horizontal="left" vertical="center" wrapText="1"/>
    </xf>
    <xf numFmtId="0" fontId="31" fillId="0" borderId="31" xfId="0"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31" fillId="0" borderId="13" xfId="0" applyFont="1" applyBorder="1" applyAlignment="1">
      <alignment horizontal="center" vertical="center" textRotation="90" wrapText="1"/>
    </xf>
    <xf numFmtId="2" fontId="32" fillId="0" borderId="20" xfId="0" applyNumberFormat="1" applyFont="1" applyBorder="1" applyAlignment="1">
      <alignment horizontal="center" vertical="center"/>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wrapText="1"/>
    </xf>
    <xf numFmtId="0" fontId="31" fillId="0" borderId="31" xfId="0" applyFont="1" applyBorder="1" applyAlignment="1">
      <alignment horizontal="center" vertical="center"/>
    </xf>
    <xf numFmtId="0" fontId="3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0" borderId="0" xfId="0" applyFont="1" applyBorder="1" applyAlignment="1">
      <alignment horizontal="center" vertical="center" textRotation="90"/>
    </xf>
    <xf numFmtId="0" fontId="31" fillId="0" borderId="0" xfId="0" applyFont="1" applyBorder="1" applyAlignment="1">
      <alignment vertical="center" wrapText="1"/>
    </xf>
    <xf numFmtId="2" fontId="32" fillId="0" borderId="0" xfId="0" applyNumberFormat="1" applyFont="1" applyBorder="1" applyAlignment="1">
      <alignment horizontal="center" vertical="center"/>
    </xf>
    <xf numFmtId="2" fontId="32" fillId="0" borderId="0" xfId="0" quotePrefix="1" applyNumberFormat="1" applyFont="1" applyBorder="1" applyAlignment="1">
      <alignment horizontal="center" vertical="center"/>
    </xf>
    <xf numFmtId="2" fontId="36" fillId="0" borderId="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0" xfId="0" applyFont="1" applyAlignment="1">
      <alignment vertical="center"/>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9" xfId="0" applyFont="1" applyBorder="1" applyAlignment="1">
      <alignment vertical="center"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11" xfId="0" applyFont="1" applyBorder="1" applyAlignment="1">
      <alignment horizontal="center" vertical="center"/>
    </xf>
    <xf numFmtId="0" fontId="24" fillId="0" borderId="0" xfId="0" applyFont="1" applyAlignment="1">
      <alignment horizontal="left" vertical="center"/>
    </xf>
    <xf numFmtId="0" fontId="35" fillId="0" borderId="29" xfId="0" applyFont="1" applyBorder="1" applyAlignment="1">
      <alignment horizontal="center" vertical="center" textRotation="90" wrapText="1"/>
    </xf>
    <xf numFmtId="0" fontId="31" fillId="0" borderId="20" xfId="0" applyFont="1" applyBorder="1" applyAlignment="1">
      <alignment horizontal="center" vertical="center" wrapText="1"/>
    </xf>
    <xf numFmtId="0" fontId="35" fillId="0" borderId="20" xfId="0" applyFont="1" applyBorder="1" applyAlignment="1">
      <alignment vertical="center" wrapText="1"/>
    </xf>
    <xf numFmtId="49" fontId="35" fillId="0" borderId="20" xfId="0" applyNumberFormat="1" applyFont="1" applyBorder="1" applyAlignment="1">
      <alignment horizontal="center" vertical="center" wrapText="1"/>
    </xf>
    <xf numFmtId="0" fontId="31" fillId="0" borderId="53" xfId="0" applyFont="1" applyBorder="1" applyAlignment="1">
      <alignment horizontal="center" vertical="center" textRotation="90" wrapText="1"/>
    </xf>
    <xf numFmtId="0" fontId="38" fillId="0" borderId="20" xfId="0" applyFont="1" applyBorder="1" applyAlignment="1">
      <alignment horizontal="center" vertical="center" textRotation="90" wrapText="1"/>
    </xf>
    <xf numFmtId="0" fontId="36" fillId="24" borderId="20"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wrapText="1"/>
    </xf>
    <xf numFmtId="0" fontId="37" fillId="0" borderId="20" xfId="0" applyFont="1" applyBorder="1"/>
    <xf numFmtId="2" fontId="37"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xf>
    <xf numFmtId="2" fontId="37" fillId="0" borderId="20" xfId="0" applyNumberFormat="1" applyFont="1" applyBorder="1" applyAlignment="1">
      <alignment vertical="center" wrapText="1"/>
    </xf>
    <xf numFmtId="0" fontId="19" fillId="0" borderId="0" xfId="0" applyFont="1" applyAlignment="1">
      <alignment horizontal="center" vertical="center" wrapText="1"/>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2" fillId="24" borderId="20" xfId="0" applyFont="1" applyFill="1" applyBorder="1" applyAlignment="1">
      <alignment horizontal="center" vertical="center"/>
    </xf>
    <xf numFmtId="0" fontId="31" fillId="0" borderId="20" xfId="0" applyFont="1" applyBorder="1" applyAlignment="1">
      <alignment horizontal="center" vertical="center"/>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13" xfId="0" applyFont="1" applyBorder="1" applyAlignment="1">
      <alignment horizontal="center" vertical="center"/>
    </xf>
    <xf numFmtId="0" fontId="31" fillId="0" borderId="20" xfId="0" applyFont="1" applyBorder="1" applyAlignment="1">
      <alignment horizontal="center" vertical="center"/>
    </xf>
    <xf numFmtId="0" fontId="32" fillId="24" borderId="20" xfId="0" applyFont="1" applyFill="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0" fontId="31" fillId="0" borderId="52" xfId="0" applyFont="1" applyBorder="1" applyAlignment="1">
      <alignment horizontal="center" vertical="center" textRotation="90" wrapText="1"/>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43" fillId="0" borderId="20" xfId="0" applyNumberFormat="1" applyFont="1" applyBorder="1" applyAlignment="1">
      <alignment horizontal="center" vertical="center"/>
    </xf>
    <xf numFmtId="2" fontId="31" fillId="0" borderId="20"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1" fillId="0" borderId="20" xfId="0" applyFont="1" applyBorder="1" applyAlignment="1">
      <alignment horizontal="center" vertical="center"/>
    </xf>
    <xf numFmtId="49" fontId="31" fillId="0" borderId="12"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4" fillId="0" borderId="0" xfId="0" applyFont="1" applyBorder="1" applyAlignment="1">
      <alignment horizontal="center" vertical="center"/>
    </xf>
    <xf numFmtId="2" fontId="32" fillId="0" borderId="20" xfId="0" applyNumberFormat="1" applyFont="1" applyBorder="1" applyAlignment="1">
      <alignment horizontal="center" vertical="center"/>
    </xf>
    <xf numFmtId="0" fontId="32"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0" fontId="36" fillId="0" borderId="20" xfId="0" applyFont="1" applyBorder="1" applyAlignment="1">
      <alignment vertical="center" wrapText="1"/>
    </xf>
    <xf numFmtId="2" fontId="32" fillId="0" borderId="31" xfId="0" applyNumberFormat="1" applyFont="1" applyBorder="1" applyAlignment="1">
      <alignment horizontal="center" vertical="center"/>
    </xf>
    <xf numFmtId="2" fontId="32" fillId="0" borderId="20" xfId="0" applyNumberFormat="1" applyFont="1" applyBorder="1" applyAlignment="1">
      <alignment horizontal="center" vertical="center"/>
    </xf>
    <xf numFmtId="0" fontId="32" fillId="24" borderId="31" xfId="0" applyFont="1" applyFill="1" applyBorder="1" applyAlignment="1">
      <alignment horizontal="center" vertical="center"/>
    </xf>
    <xf numFmtId="0" fontId="32" fillId="24" borderId="20" xfId="0" applyFont="1" applyFill="1" applyBorder="1" applyAlignment="1">
      <alignment horizontal="center" vertical="center"/>
    </xf>
    <xf numFmtId="0" fontId="31" fillId="0" borderId="20" xfId="0" applyFont="1" applyBorder="1" applyAlignment="1">
      <alignment horizontal="left" vertical="top" wrapText="1"/>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0" fontId="32" fillId="0" borderId="20" xfId="0"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49" fontId="35" fillId="0" borderId="20" xfId="0" applyNumberFormat="1" applyFont="1" applyBorder="1" applyAlignment="1">
      <alignment horizontal="center" vertical="center" wrapText="1"/>
    </xf>
    <xf numFmtId="49" fontId="36"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2" fillId="0" borderId="20" xfId="0" applyFont="1" applyBorder="1" applyAlignment="1">
      <alignment horizontal="center" vertical="center"/>
    </xf>
    <xf numFmtId="0" fontId="35" fillId="0" borderId="20" xfId="0"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24" fillId="0" borderId="0" xfId="0" applyNumberFormat="1" applyFont="1" applyAlignment="1">
      <alignment vertical="center"/>
    </xf>
    <xf numFmtId="49" fontId="36" fillId="0" borderId="13" xfId="0" applyNumberFormat="1" applyFont="1" applyBorder="1" applyAlignment="1">
      <alignment vertical="center"/>
    </xf>
    <xf numFmtId="49" fontId="36" fillId="0" borderId="0" xfId="0" applyNumberFormat="1" applyFont="1" applyBorder="1" applyAlignment="1">
      <alignment vertical="center"/>
    </xf>
    <xf numFmtId="49" fontId="35" fillId="0" borderId="0" xfId="0" applyNumberFormat="1" applyFont="1" applyBorder="1" applyAlignment="1">
      <alignment vertical="center"/>
    </xf>
    <xf numFmtId="0" fontId="45" fillId="0" borderId="0" xfId="0" applyFont="1" applyAlignment="1">
      <alignment vertical="center"/>
    </xf>
    <xf numFmtId="0" fontId="31" fillId="0" borderId="0" xfId="0"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horizontal="center"/>
    </xf>
    <xf numFmtId="0" fontId="34" fillId="0" borderId="0" xfId="0" applyFont="1" applyBorder="1" applyAlignment="1">
      <alignment horizontal="center" vertical="center"/>
    </xf>
    <xf numFmtId="0" fontId="31" fillId="0" borderId="31" xfId="0" applyFont="1" applyBorder="1" applyAlignment="1">
      <alignment horizontal="center" vertical="center" wrapText="1"/>
    </xf>
    <xf numFmtId="49" fontId="31"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4" fillId="0" borderId="20" xfId="0" applyFont="1" applyBorder="1" applyAlignment="1">
      <alignment horizontal="left" vertical="top" wrapText="1"/>
    </xf>
    <xf numFmtId="0" fontId="35" fillId="0" borderId="20" xfId="0" applyFont="1" applyBorder="1" applyAlignment="1">
      <alignment horizontal="center" vertical="center" wrapText="1"/>
    </xf>
    <xf numFmtId="0" fontId="32"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Border="1" applyAlignment="1">
      <alignment horizontal="center" vertical="center"/>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49" fontId="35" fillId="0" borderId="20" xfId="0" applyNumberFormat="1" applyFont="1" applyBorder="1" applyAlignment="1">
      <alignment horizontal="center" vertical="center" wrapText="1"/>
    </xf>
    <xf numFmtId="0" fontId="31" fillId="0" borderId="0" xfId="0" applyFont="1" applyBorder="1" applyAlignment="1">
      <alignment horizontal="center"/>
    </xf>
    <xf numFmtId="2" fontId="32" fillId="0" borderId="20" xfId="0" applyNumberFormat="1" applyFont="1" applyBorder="1" applyAlignment="1">
      <alignment horizontal="center" vertical="center"/>
    </xf>
    <xf numFmtId="2" fontId="37" fillId="0" borderId="20" xfId="0" applyNumberFormat="1" applyFont="1" applyBorder="1" applyAlignment="1">
      <alignment horizontal="center" vertical="center" wrapText="1"/>
    </xf>
    <xf numFmtId="0" fontId="31" fillId="0" borderId="20" xfId="0" applyFont="1" applyBorder="1" applyAlignment="1">
      <alignment horizontal="center" vertical="center"/>
    </xf>
    <xf numFmtId="0" fontId="46" fillId="0" borderId="0" xfId="0" applyFont="1" applyAlignment="1">
      <alignment vertical="center"/>
    </xf>
    <xf numFmtId="0" fontId="46" fillId="0" borderId="0" xfId="0" applyFont="1" applyAlignment="1">
      <alignment vertical="center" wrapText="1"/>
    </xf>
    <xf numFmtId="0" fontId="46" fillId="0" borderId="20" xfId="0" applyFont="1" applyBorder="1" applyAlignment="1">
      <alignment vertical="center" wrapText="1"/>
    </xf>
    <xf numFmtId="0" fontId="32" fillId="0" borderId="29" xfId="0" applyFont="1" applyBorder="1" applyAlignment="1">
      <alignment horizontal="center" vertical="center"/>
    </xf>
    <xf numFmtId="0" fontId="35" fillId="0" borderId="20" xfId="0" applyFont="1" applyBorder="1" applyAlignment="1">
      <alignment horizontal="center" vertical="center" textRotation="90"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44" fillId="0" borderId="20" xfId="0" applyFont="1" applyBorder="1" applyAlignment="1">
      <alignment vertical="center" wrapText="1"/>
    </xf>
    <xf numFmtId="2" fontId="32" fillId="0" borderId="35" xfId="0" applyNumberFormat="1" applyFont="1" applyBorder="1" applyAlignment="1">
      <alignment horizontal="center" vertical="center" wrapText="1"/>
    </xf>
    <xf numFmtId="0" fontId="45" fillId="0" borderId="20" xfId="0" applyFont="1" applyBorder="1" applyAlignment="1">
      <alignment vertical="center"/>
    </xf>
    <xf numFmtId="0" fontId="31" fillId="0" borderId="0" xfId="0" applyFont="1" applyAlignment="1">
      <alignment horizontal="center" vertical="center"/>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31" xfId="0" applyFont="1" applyBorder="1" applyAlignment="1">
      <alignment horizontal="center" vertical="center"/>
    </xf>
    <xf numFmtId="0" fontId="31" fillId="0" borderId="0" xfId="0" applyFont="1" applyAlignment="1">
      <alignment vertical="center" wrapText="1"/>
    </xf>
    <xf numFmtId="0" fontId="38" fillId="0" borderId="31" xfId="0" applyFont="1" applyBorder="1" applyAlignment="1">
      <alignment horizontal="center" vertical="center" textRotation="90" wrapText="1"/>
    </xf>
    <xf numFmtId="2" fontId="31" fillId="0" borderId="20" xfId="0" applyNumberFormat="1" applyFont="1" applyBorder="1" applyAlignment="1">
      <alignment horizontal="center" vertical="center" wrapText="1"/>
    </xf>
    <xf numFmtId="49" fontId="47" fillId="0" borderId="20" xfId="0" applyNumberFormat="1" applyFont="1" applyBorder="1" applyAlignment="1">
      <alignment horizontal="center" vertical="center" textRotation="90" wrapText="1"/>
    </xf>
    <xf numFmtId="0" fontId="31" fillId="0" borderId="20" xfId="0" applyFont="1" applyBorder="1" applyAlignment="1">
      <alignment horizontal="center" vertical="center"/>
    </xf>
    <xf numFmtId="2" fontId="31" fillId="0" borderId="32" xfId="0" applyNumberFormat="1" applyFont="1" applyBorder="1" applyAlignment="1">
      <alignment horizontal="center" vertical="center" wrapText="1"/>
    </xf>
    <xf numFmtId="49" fontId="31" fillId="0" borderId="13" xfId="0" applyNumberFormat="1" applyFont="1" applyBorder="1" applyAlignment="1">
      <alignment horizontal="center" vertical="center" wrapText="1"/>
    </xf>
    <xf numFmtId="2" fontId="32" fillId="0" borderId="35" xfId="0" applyNumberFormat="1" applyFont="1" applyBorder="1" applyAlignment="1">
      <alignment horizontal="center" vertical="center"/>
    </xf>
    <xf numFmtId="49" fontId="31" fillId="0" borderId="29"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1" fillId="0" borderId="13" xfId="0" applyFont="1" applyBorder="1" applyAlignment="1">
      <alignment horizontal="center" vertical="center"/>
    </xf>
    <xf numFmtId="0" fontId="31" fillId="0" borderId="23" xfId="0" applyFont="1" applyBorder="1" applyAlignment="1">
      <alignment horizontal="left" vertical="center" wrapText="1"/>
    </xf>
    <xf numFmtId="0" fontId="35" fillId="0" borderId="0" xfId="0" applyFont="1" applyAlignment="1">
      <alignment horizontal="left" vertical="center"/>
    </xf>
    <xf numFmtId="0" fontId="31" fillId="0" borderId="0" xfId="0" applyFont="1" applyAlignment="1">
      <alignment horizontal="center" vertical="center"/>
    </xf>
    <xf numFmtId="0" fontId="31" fillId="0" borderId="20" xfId="0" applyFont="1" applyBorder="1" applyAlignment="1">
      <alignment horizontal="center" vertical="center"/>
    </xf>
    <xf numFmtId="2" fontId="37" fillId="0" borderId="20" xfId="0" applyNumberFormat="1" applyFont="1" applyBorder="1" applyAlignment="1">
      <alignment horizontal="center" vertical="center" wrapText="1"/>
    </xf>
    <xf numFmtId="2" fontId="32" fillId="0" borderId="20" xfId="0" applyNumberFormat="1" applyFont="1" applyBorder="1" applyAlignment="1">
      <alignment horizontal="center" vertical="center"/>
    </xf>
    <xf numFmtId="0" fontId="31" fillId="0" borderId="20" xfId="0" applyFont="1" applyBorder="1" applyAlignment="1">
      <alignment horizontal="center" vertical="center"/>
    </xf>
    <xf numFmtId="0" fontId="38" fillId="0" borderId="20" xfId="0" applyFont="1" applyBorder="1" applyAlignment="1">
      <alignment vertical="center" wrapText="1"/>
    </xf>
    <xf numFmtId="0" fontId="31" fillId="0" borderId="20" xfId="0" applyFont="1" applyBorder="1" applyAlignment="1">
      <alignment horizontal="center" vertical="center"/>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2" fontId="37" fillId="0" borderId="14"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49" fontId="36" fillId="0" borderId="13" xfId="0" applyNumberFormat="1" applyFont="1" applyBorder="1" applyAlignment="1">
      <alignment horizontal="center" vertical="center" wrapText="1"/>
    </xf>
    <xf numFmtId="49" fontId="31" fillId="0" borderId="32" xfId="0" applyNumberFormat="1" applyFont="1" applyBorder="1" applyAlignment="1">
      <alignment horizontal="center" vertical="center" wrapText="1"/>
    </xf>
    <xf numFmtId="49" fontId="31" fillId="0" borderId="29"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42" fillId="0" borderId="0" xfId="0" applyFont="1" applyBorder="1"/>
    <xf numFmtId="0" fontId="31" fillId="0" borderId="0" xfId="0" applyFont="1" applyAlignment="1">
      <alignment horizontal="center" vertical="center"/>
    </xf>
    <xf numFmtId="0" fontId="31" fillId="0" borderId="0" xfId="0" applyFont="1" applyAlignment="1">
      <alignment horizontal="center"/>
    </xf>
    <xf numFmtId="0" fontId="32" fillId="0" borderId="0" xfId="0" applyFont="1" applyBorder="1" applyAlignment="1">
      <alignment horizontal="left"/>
    </xf>
    <xf numFmtId="0" fontId="32" fillId="0" borderId="0" xfId="0" applyFont="1" applyBorder="1" applyAlignment="1">
      <alignment horizontal="center"/>
    </xf>
    <xf numFmtId="0" fontId="39" fillId="0" borderId="0" xfId="0" applyFont="1" applyAlignment="1">
      <alignment horizontal="center" vertical="center"/>
    </xf>
    <xf numFmtId="0" fontId="39" fillId="0" borderId="0" xfId="0" applyFont="1" applyBorder="1" applyAlignment="1">
      <alignment horizontal="left" vertical="center" wrapText="1"/>
    </xf>
    <xf numFmtId="0" fontId="40" fillId="0" borderId="0" xfId="0" applyFont="1" applyBorder="1" applyAlignment="1">
      <alignment horizontal="center" vertical="center"/>
    </xf>
    <xf numFmtId="0" fontId="39" fillId="0" borderId="0" xfId="0" applyFont="1" applyAlignment="1">
      <alignment horizontal="right" vertical="center"/>
    </xf>
    <xf numFmtId="0" fontId="34" fillId="0" borderId="0" xfId="0" applyFont="1" applyBorder="1" applyAlignment="1">
      <alignment horizontal="center" vertical="center"/>
    </xf>
    <xf numFmtId="0" fontId="31" fillId="0" borderId="15"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5" xfId="0" applyFont="1" applyBorder="1" applyAlignment="1">
      <alignment horizontal="center" vertical="center" textRotation="90" wrapText="1"/>
    </xf>
    <xf numFmtId="0" fontId="31" fillId="0" borderId="16" xfId="0" applyFont="1" applyBorder="1" applyAlignment="1">
      <alignment horizontal="center" vertical="center" textRotation="90" wrapText="1"/>
    </xf>
    <xf numFmtId="0" fontId="31" fillId="0" borderId="39"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45" xfId="0" applyFont="1" applyBorder="1" applyAlignment="1">
      <alignment horizontal="center" vertical="center" textRotation="90" wrapText="1"/>
    </xf>
    <xf numFmtId="0" fontId="31" fillId="0" borderId="46" xfId="0" applyFont="1" applyBorder="1" applyAlignment="1">
      <alignment horizontal="center" vertical="center" textRotation="90" wrapText="1"/>
    </xf>
    <xf numFmtId="0" fontId="31" fillId="0" borderId="44" xfId="0" applyFont="1" applyBorder="1" applyAlignment="1">
      <alignment horizontal="center" vertical="center" textRotation="90" wrapText="1"/>
    </xf>
    <xf numFmtId="0" fontId="31" fillId="0" borderId="31" xfId="0" applyFont="1" applyBorder="1" applyAlignment="1">
      <alignment horizontal="center" vertical="center" textRotation="90" wrapText="1"/>
    </xf>
    <xf numFmtId="0" fontId="31" fillId="0" borderId="13" xfId="0" applyFont="1" applyBorder="1" applyAlignment="1">
      <alignment horizontal="center" vertical="center" textRotation="90" wrapText="1"/>
    </xf>
    <xf numFmtId="0" fontId="31" fillId="0" borderId="30" xfId="0" applyFont="1" applyBorder="1" applyAlignment="1">
      <alignment horizontal="center" vertical="center" textRotation="90" wrapText="1"/>
    </xf>
    <xf numFmtId="0" fontId="31" fillId="0" borderId="43" xfId="0" applyFont="1" applyBorder="1" applyAlignment="1">
      <alignment horizontal="center" vertical="center" textRotation="90" wrapText="1"/>
    </xf>
    <xf numFmtId="0" fontId="31" fillId="0" borderId="40" xfId="0" applyFont="1" applyBorder="1" applyAlignment="1">
      <alignment horizontal="center" vertical="center" textRotation="90" wrapText="1"/>
    </xf>
    <xf numFmtId="0" fontId="31" fillId="0" borderId="48" xfId="0" applyFont="1" applyBorder="1" applyAlignment="1">
      <alignment horizontal="center" vertical="center" textRotation="90" wrapText="1"/>
    </xf>
    <xf numFmtId="0" fontId="31" fillId="0" borderId="33" xfId="0" applyFont="1" applyBorder="1" applyAlignment="1">
      <alignment horizontal="center" vertical="center" textRotation="90" wrapText="1"/>
    </xf>
    <xf numFmtId="0" fontId="31" fillId="0" borderId="34" xfId="0" applyFont="1" applyBorder="1" applyAlignment="1">
      <alignment horizontal="center" vertical="center" textRotation="90" wrapText="1"/>
    </xf>
    <xf numFmtId="0" fontId="35" fillId="0" borderId="20" xfId="0" applyFont="1" applyFill="1" applyBorder="1" applyAlignment="1">
      <alignment horizontal="center" vertical="center" wrapText="1"/>
    </xf>
    <xf numFmtId="0" fontId="31" fillId="0" borderId="20" xfId="0" applyFont="1" applyBorder="1" applyAlignment="1">
      <alignment horizontal="center" vertical="center"/>
    </xf>
    <xf numFmtId="0" fontId="31" fillId="0" borderId="3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1" xfId="0" applyFont="1" applyBorder="1" applyAlignment="1">
      <alignment horizontal="center" vertical="center" wrapText="1"/>
    </xf>
    <xf numFmtId="49" fontId="31" fillId="0" borderId="20" xfId="0" applyNumberFormat="1" applyFont="1" applyBorder="1" applyAlignment="1" applyProtection="1">
      <alignment horizontal="center" vertical="center" wrapText="1"/>
    </xf>
    <xf numFmtId="0" fontId="35" fillId="0" borderId="20" xfId="0" applyFont="1" applyFill="1" applyBorder="1" applyAlignment="1">
      <alignment horizontal="left" vertical="center" wrapText="1"/>
    </xf>
    <xf numFmtId="0" fontId="31" fillId="0" borderId="14" xfId="0" applyFont="1" applyBorder="1" applyAlignment="1">
      <alignment horizontal="center" vertical="center" textRotation="90" wrapText="1"/>
    </xf>
    <xf numFmtId="2" fontId="32" fillId="0" borderId="2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13" xfId="0" applyFont="1" applyBorder="1" applyAlignment="1">
      <alignment horizontal="center" vertical="center"/>
    </xf>
    <xf numFmtId="0" fontId="31" fillId="0" borderId="20" xfId="0" applyNumberFormat="1" applyFont="1" applyBorder="1" applyAlignment="1">
      <alignment horizontal="center" vertical="center"/>
    </xf>
    <xf numFmtId="0" fontId="25" fillId="0" borderId="0" xfId="0" applyFont="1" applyBorder="1"/>
    <xf numFmtId="0" fontId="31" fillId="0" borderId="0" xfId="0" applyFont="1" applyBorder="1" applyAlignment="1">
      <alignment horizontal="center"/>
    </xf>
    <xf numFmtId="49" fontId="35" fillId="0" borderId="31" xfId="0" applyNumberFormat="1" applyFont="1" applyBorder="1" applyAlignment="1">
      <alignment horizontal="center" vertical="center" textRotation="90" wrapText="1"/>
    </xf>
    <xf numFmtId="49" fontId="35" fillId="0" borderId="14" xfId="0" applyNumberFormat="1" applyFont="1" applyBorder="1" applyAlignment="1">
      <alignment horizontal="center" vertical="center" textRotation="90" wrapText="1"/>
    </xf>
    <xf numFmtId="49" fontId="35" fillId="0" borderId="13" xfId="0" applyNumberFormat="1" applyFont="1" applyBorder="1" applyAlignment="1">
      <alignment horizontal="center" vertical="center" textRotation="90" wrapText="1"/>
    </xf>
    <xf numFmtId="0" fontId="37" fillId="0" borderId="32" xfId="0" applyFont="1" applyBorder="1" applyAlignment="1">
      <alignment horizontal="center" vertical="center" wrapText="1"/>
    </xf>
    <xf numFmtId="0" fontId="37" fillId="0" borderId="29" xfId="0" applyFont="1" applyBorder="1" applyAlignment="1">
      <alignment horizontal="center" vertical="center" wrapText="1"/>
    </xf>
    <xf numFmtId="0" fontId="31" fillId="0" borderId="0" xfId="0" applyFont="1" applyBorder="1" applyAlignment="1">
      <alignment horizontal="center" vertical="center"/>
    </xf>
    <xf numFmtId="2" fontId="37" fillId="0" borderId="31" xfId="0" applyNumberFormat="1" applyFont="1" applyBorder="1" applyAlignment="1">
      <alignment horizontal="center" vertical="center" wrapText="1"/>
    </xf>
    <xf numFmtId="2" fontId="37" fillId="0" borderId="14" xfId="0" applyNumberFormat="1" applyFont="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horizontal="right" vertical="center"/>
    </xf>
    <xf numFmtId="0" fontId="38" fillId="0" borderId="31" xfId="0" applyFont="1" applyBorder="1" applyAlignment="1">
      <alignment horizontal="center" vertical="center" textRotation="90" wrapText="1"/>
    </xf>
    <xf numFmtId="0" fontId="38" fillId="0" borderId="14" xfId="0" applyFont="1" applyBorder="1" applyAlignment="1">
      <alignment horizontal="center" vertical="center" textRotation="90" wrapText="1"/>
    </xf>
    <xf numFmtId="0" fontId="38" fillId="0" borderId="13" xfId="0" applyFont="1" applyBorder="1" applyAlignment="1">
      <alignment horizontal="center" vertical="center" textRotation="90" wrapText="1"/>
    </xf>
    <xf numFmtId="0" fontId="31" fillId="0" borderId="0" xfId="0" applyFont="1" applyBorder="1" applyAlignment="1">
      <alignment horizontal="left" vertical="center"/>
    </xf>
    <xf numFmtId="0" fontId="19" fillId="0" borderId="0" xfId="0" applyFont="1" applyAlignment="1">
      <alignment horizontal="center" vertical="center" wrapText="1"/>
    </xf>
    <xf numFmtId="49" fontId="36" fillId="0" borderId="20" xfId="0" applyNumberFormat="1" applyFont="1" applyBorder="1" applyAlignment="1">
      <alignment horizontal="center" vertical="center" wrapText="1"/>
    </xf>
    <xf numFmtId="2" fontId="37" fillId="0" borderId="20" xfId="0" applyNumberFormat="1" applyFont="1" applyBorder="1" applyAlignment="1">
      <alignment horizontal="center" vertical="center" wrapText="1"/>
    </xf>
    <xf numFmtId="49" fontId="35" fillId="0" borderId="20" xfId="0" applyNumberFormat="1" applyFont="1" applyBorder="1" applyAlignment="1">
      <alignment horizontal="center" vertical="center" wrapText="1"/>
    </xf>
    <xf numFmtId="2" fontId="32" fillId="0" borderId="31" xfId="0" applyNumberFormat="1" applyFont="1" applyBorder="1" applyAlignment="1">
      <alignment horizontal="center" vertical="center"/>
    </xf>
    <xf numFmtId="2" fontId="32" fillId="0" borderId="13" xfId="0" applyNumberFormat="1" applyFont="1" applyBorder="1" applyAlignment="1">
      <alignment horizontal="center"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49" fontId="31" fillId="0" borderId="23" xfId="0" applyNumberFormat="1" applyFont="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117"/>
  <sheetViews>
    <sheetView topLeftCell="A31" zoomScale="77" zoomScaleNormal="77" workbookViewId="0">
      <selection activeCell="AD30" sqref="AD30"/>
    </sheetView>
  </sheetViews>
  <sheetFormatPr defaultColWidth="9.140625" defaultRowHeight="15" x14ac:dyDescent="0.2"/>
  <cols>
    <col min="1" max="1" width="5.7109375" style="17" customWidth="1"/>
    <col min="2" max="2" width="10.5703125" style="17" customWidth="1"/>
    <col min="3" max="3" width="6.42578125" style="18" customWidth="1"/>
    <col min="4" max="4" width="24.5703125" style="19" customWidth="1"/>
    <col min="5" max="5" width="15.42578125" style="20" customWidth="1"/>
    <col min="6" max="6" width="13.7109375" style="21" hidden="1" customWidth="1"/>
    <col min="7" max="7" width="11" style="189" hidden="1" customWidth="1"/>
    <col min="8" max="8" width="11.140625" style="22" hidden="1" customWidth="1"/>
    <col min="9" max="9" width="12.28515625" style="22" hidden="1" customWidth="1"/>
    <col min="10" max="10" width="11.28515625" style="23" hidden="1" customWidth="1"/>
    <col min="11" max="11" width="10.85546875" style="23" hidden="1" customWidth="1"/>
    <col min="12" max="12" width="11.140625" style="23" hidden="1" customWidth="1"/>
    <col min="13" max="13" width="10.140625" style="24" hidden="1" customWidth="1"/>
    <col min="14" max="14" width="18.85546875" style="25" customWidth="1"/>
    <col min="15" max="15" width="19.140625" style="25" customWidth="1"/>
    <col min="16" max="17" width="19" style="18" customWidth="1"/>
    <col min="18" max="20" width="19.28515625" style="18" customWidth="1"/>
    <col min="21" max="21" width="19" style="18" customWidth="1"/>
    <col min="22" max="22" width="18.28515625" style="25" customWidth="1"/>
    <col min="23" max="23" width="11.85546875" style="25" customWidth="1"/>
    <col min="24" max="24" width="14.140625" style="25" customWidth="1"/>
    <col min="25" max="25" width="12" style="25" customWidth="1"/>
    <col min="26" max="26" width="11.85546875" style="25" customWidth="1"/>
    <col min="27" max="27" width="13.28515625" style="25" customWidth="1"/>
    <col min="28" max="28" width="13.42578125" style="25" customWidth="1"/>
    <col min="29" max="16384" width="9.140625" style="25"/>
  </cols>
  <sheetData>
    <row r="1" spans="1:30" ht="12" customHeight="1" x14ac:dyDescent="0.2">
      <c r="F1" s="189"/>
      <c r="M1" s="22"/>
      <c r="N1" s="22"/>
    </row>
    <row r="2" spans="1:30" ht="7.5" customHeight="1" x14ac:dyDescent="0.2">
      <c r="F2" s="189"/>
      <c r="M2" s="22"/>
      <c r="N2" s="22"/>
    </row>
    <row r="3" spans="1:30" ht="8.25" customHeight="1" x14ac:dyDescent="0.2">
      <c r="F3" s="189"/>
      <c r="M3" s="22"/>
      <c r="N3" s="22"/>
    </row>
    <row r="4" spans="1:30" ht="18.75" x14ac:dyDescent="0.2">
      <c r="A4" s="29"/>
      <c r="B4" s="29"/>
      <c r="C4" s="30"/>
      <c r="D4" s="31"/>
      <c r="E4" s="32"/>
      <c r="F4" s="189"/>
      <c r="M4" s="22"/>
      <c r="N4" s="22"/>
    </row>
    <row r="5" spans="1:30" ht="15" customHeight="1" x14ac:dyDescent="0.2">
      <c r="A5" s="119"/>
      <c r="B5" s="422" t="s">
        <v>138</v>
      </c>
      <c r="C5" s="422"/>
      <c r="D5" s="422"/>
      <c r="E5" s="422"/>
      <c r="F5" s="422"/>
      <c r="G5" s="422"/>
      <c r="H5" s="422"/>
      <c r="I5" s="422"/>
      <c r="J5" s="422"/>
      <c r="K5" s="422"/>
      <c r="L5" s="422"/>
      <c r="M5" s="422"/>
      <c r="N5" s="422"/>
      <c r="O5" s="235"/>
      <c r="P5" s="120"/>
      <c r="Q5" s="120"/>
      <c r="R5" s="120"/>
      <c r="S5" s="120"/>
      <c r="T5" s="120"/>
      <c r="U5" s="421"/>
      <c r="V5" s="421"/>
      <c r="W5" s="421"/>
      <c r="X5" s="119"/>
      <c r="Y5" s="121"/>
      <c r="Z5" s="121"/>
      <c r="AA5" s="121"/>
      <c r="AB5" s="121"/>
      <c r="AC5" s="121"/>
      <c r="AD5" s="33"/>
    </row>
    <row r="6" spans="1:30" ht="15" customHeight="1" x14ac:dyDescent="0.2">
      <c r="A6" s="119"/>
      <c r="B6" s="422" t="s">
        <v>0</v>
      </c>
      <c r="C6" s="422"/>
      <c r="D6" s="422"/>
      <c r="E6" s="422"/>
      <c r="F6" s="243"/>
      <c r="G6" s="243"/>
      <c r="H6" s="122"/>
      <c r="I6" s="122"/>
      <c r="J6" s="178"/>
      <c r="K6" s="355"/>
      <c r="L6" s="178"/>
      <c r="M6" s="122"/>
      <c r="N6" s="122"/>
      <c r="O6" s="124"/>
      <c r="P6" s="120"/>
      <c r="Q6" s="120"/>
      <c r="R6" s="120"/>
      <c r="S6" s="120"/>
      <c r="T6" s="120"/>
      <c r="U6" s="421"/>
      <c r="V6" s="421"/>
      <c r="W6" s="421"/>
      <c r="X6" s="121"/>
      <c r="Y6" s="421" t="s">
        <v>357</v>
      </c>
      <c r="Z6" s="421"/>
      <c r="AA6" s="421"/>
      <c r="AB6" s="421"/>
      <c r="AC6" s="121"/>
      <c r="AD6" s="33"/>
    </row>
    <row r="7" spans="1:30" ht="18" customHeight="1" x14ac:dyDescent="0.2">
      <c r="A7" s="119"/>
      <c r="B7" s="422" t="s">
        <v>1</v>
      </c>
      <c r="C7" s="422"/>
      <c r="D7" s="422"/>
      <c r="E7" s="422"/>
      <c r="F7" s="244"/>
      <c r="G7" s="244"/>
      <c r="H7" s="122"/>
      <c r="I7" s="122"/>
      <c r="J7" s="178"/>
      <c r="K7" s="355"/>
      <c r="L7" s="178"/>
      <c r="M7" s="122"/>
      <c r="N7" s="122"/>
      <c r="O7" s="124"/>
      <c r="P7" s="120"/>
      <c r="Q7" s="120"/>
      <c r="R7" s="120"/>
      <c r="S7" s="120"/>
      <c r="T7" s="120"/>
      <c r="U7" s="121"/>
      <c r="V7" s="121"/>
      <c r="W7" s="121"/>
      <c r="X7" s="424" t="s">
        <v>220</v>
      </c>
      <c r="Y7" s="424"/>
      <c r="Z7" s="424"/>
      <c r="AA7" s="424"/>
      <c r="AB7" s="424"/>
      <c r="AC7" s="121"/>
      <c r="AD7" s="33"/>
    </row>
    <row r="8" spans="1:30" ht="18.75" x14ac:dyDescent="0.2">
      <c r="A8" s="119"/>
      <c r="B8" s="119"/>
      <c r="C8" s="119"/>
      <c r="D8" s="125"/>
      <c r="E8" s="125"/>
      <c r="F8" s="244"/>
      <c r="G8" s="244"/>
      <c r="H8" s="122"/>
      <c r="I8" s="122"/>
      <c r="J8" s="178"/>
      <c r="K8" s="355"/>
      <c r="L8" s="178"/>
      <c r="M8" s="122"/>
      <c r="N8" s="122"/>
      <c r="O8" s="124"/>
      <c r="P8" s="120"/>
      <c r="Q8" s="120"/>
      <c r="R8" s="120"/>
      <c r="S8" s="120"/>
      <c r="T8" s="120"/>
      <c r="U8" s="121" t="s">
        <v>169</v>
      </c>
      <c r="V8" s="121"/>
      <c r="W8" s="121"/>
      <c r="X8" s="421" t="s">
        <v>358</v>
      </c>
      <c r="Y8" s="421"/>
      <c r="Z8" s="421"/>
      <c r="AA8" s="421"/>
      <c r="AB8" s="421"/>
      <c r="AC8" s="421"/>
      <c r="AD8" s="33"/>
    </row>
    <row r="9" spans="1:30" ht="18.75" x14ac:dyDescent="0.2">
      <c r="A9" s="120"/>
      <c r="B9" s="120"/>
      <c r="C9" s="120"/>
      <c r="D9" s="126"/>
      <c r="E9" s="127"/>
      <c r="F9" s="244"/>
      <c r="G9" s="244"/>
      <c r="H9" s="122"/>
      <c r="I9" s="122"/>
      <c r="J9" s="178"/>
      <c r="K9" s="355"/>
      <c r="L9" s="178"/>
      <c r="M9" s="122"/>
      <c r="N9" s="122"/>
      <c r="O9" s="124"/>
      <c r="P9" s="120"/>
      <c r="Q9" s="120"/>
      <c r="R9" s="120"/>
      <c r="S9" s="120"/>
      <c r="T9" s="120"/>
      <c r="U9" s="119"/>
      <c r="V9" s="128"/>
      <c r="W9" s="128"/>
      <c r="X9" s="128"/>
      <c r="Y9" s="121"/>
      <c r="Z9" s="121"/>
      <c r="AA9" s="121"/>
      <c r="AB9" s="121"/>
      <c r="AC9" s="121"/>
      <c r="AD9" s="34"/>
    </row>
    <row r="10" spans="1:30" ht="20.25" x14ac:dyDescent="0.2">
      <c r="A10" s="120"/>
      <c r="B10" s="120"/>
      <c r="C10" s="423" t="s">
        <v>349</v>
      </c>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124"/>
    </row>
    <row r="11" spans="1:30" ht="8.25" customHeight="1" x14ac:dyDescent="0.2">
      <c r="A11" s="120"/>
      <c r="B11" s="120"/>
      <c r="C11" s="120"/>
      <c r="D11" s="129"/>
      <c r="E11" s="126"/>
      <c r="F11" s="131"/>
      <c r="G11" s="131"/>
      <c r="H11" s="122"/>
      <c r="I11" s="122"/>
      <c r="J11" s="178"/>
      <c r="K11" s="355"/>
      <c r="L11" s="178"/>
      <c r="M11" s="122"/>
      <c r="N11" s="122"/>
      <c r="O11" s="124"/>
      <c r="P11" s="120"/>
      <c r="Q11" s="130" t="s">
        <v>177</v>
      </c>
      <c r="R11" s="130"/>
      <c r="S11" s="130"/>
      <c r="T11" s="130"/>
      <c r="U11" s="130"/>
      <c r="V11" s="124"/>
      <c r="W11" s="124"/>
      <c r="X11" s="124"/>
      <c r="Y11" s="124"/>
      <c r="Z11" s="124"/>
      <c r="AA11" s="124"/>
      <c r="AB11" s="124"/>
      <c r="AC11" s="124"/>
    </row>
    <row r="12" spans="1:30" ht="10.5" customHeight="1" x14ac:dyDescent="0.2">
      <c r="A12" s="120"/>
      <c r="B12" s="120"/>
      <c r="C12" s="120"/>
      <c r="D12" s="120"/>
      <c r="E12" s="126"/>
      <c r="F12" s="324"/>
      <c r="G12" s="234"/>
      <c r="H12" s="178"/>
      <c r="I12" s="178"/>
      <c r="J12" s="178"/>
      <c r="K12" s="355"/>
      <c r="L12" s="178"/>
      <c r="M12" s="324"/>
      <c r="N12" s="324"/>
      <c r="O12" s="120"/>
      <c r="P12" s="120"/>
      <c r="Q12" s="120"/>
      <c r="R12" s="120"/>
      <c r="S12" s="120"/>
      <c r="T12" s="120"/>
      <c r="U12" s="120"/>
      <c r="V12" s="124"/>
      <c r="W12" s="124"/>
      <c r="X12" s="124"/>
      <c r="Y12" s="124"/>
      <c r="Z12" s="124"/>
      <c r="AA12" s="124"/>
      <c r="AB12" s="124"/>
      <c r="AC12" s="124"/>
    </row>
    <row r="13" spans="1:30" ht="15" customHeight="1" x14ac:dyDescent="0.2">
      <c r="A13" s="120"/>
      <c r="B13" s="120"/>
      <c r="C13" s="120"/>
      <c r="D13" s="120"/>
      <c r="E13" s="126"/>
      <c r="F13" s="324"/>
      <c r="G13" s="234"/>
      <c r="H13" s="178"/>
      <c r="I13" s="178"/>
      <c r="J13" s="178"/>
      <c r="K13" s="355"/>
      <c r="L13" s="178"/>
      <c r="M13" s="324"/>
      <c r="N13" s="324"/>
      <c r="O13" s="120"/>
      <c r="P13" s="120"/>
      <c r="Q13" s="131"/>
      <c r="R13" s="120"/>
      <c r="S13" s="120"/>
      <c r="T13" s="120"/>
      <c r="U13" s="120"/>
      <c r="V13" s="124"/>
      <c r="W13" s="124"/>
      <c r="X13" s="124"/>
      <c r="Y13" s="124"/>
      <c r="Z13" s="124"/>
      <c r="AA13" s="124"/>
      <c r="AB13" s="124"/>
      <c r="AC13" s="124"/>
    </row>
    <row r="14" spans="1:30" ht="17.25" customHeight="1" x14ac:dyDescent="0.2">
      <c r="A14" s="120"/>
      <c r="B14" s="113" t="s">
        <v>367</v>
      </c>
      <c r="C14" s="399">
        <v>92798</v>
      </c>
      <c r="D14" s="113" t="s">
        <v>373</v>
      </c>
      <c r="E14" s="126"/>
      <c r="F14" s="131"/>
      <c r="G14" s="131"/>
      <c r="H14" s="122"/>
      <c r="I14" s="122"/>
      <c r="J14" s="178"/>
      <c r="K14" s="355"/>
      <c r="L14" s="178"/>
      <c r="M14" s="122"/>
      <c r="N14" s="122"/>
      <c r="O14" s="124"/>
      <c r="P14" s="120"/>
      <c r="Q14" s="120"/>
      <c r="R14" s="120"/>
      <c r="S14" s="120"/>
      <c r="T14" s="120"/>
      <c r="U14" s="120"/>
      <c r="V14" s="124"/>
      <c r="W14" s="124"/>
      <c r="X14" s="124"/>
      <c r="Y14" s="124"/>
      <c r="Z14" s="124"/>
      <c r="AA14" s="124"/>
      <c r="AB14" s="124"/>
      <c r="AC14" s="124"/>
    </row>
    <row r="15" spans="1:30" ht="12.75" customHeight="1" x14ac:dyDescent="0.2">
      <c r="A15" s="120"/>
      <c r="B15" s="132"/>
      <c r="C15" s="132"/>
      <c r="D15" s="132"/>
      <c r="E15" s="126"/>
      <c r="F15" s="131"/>
      <c r="G15" s="131"/>
      <c r="H15" s="122"/>
      <c r="I15" s="122"/>
      <c r="J15" s="178"/>
      <c r="K15" s="355"/>
      <c r="L15" s="178"/>
      <c r="M15" s="122"/>
      <c r="N15" s="122"/>
      <c r="O15" s="124"/>
      <c r="P15" s="120"/>
      <c r="Q15" s="120"/>
      <c r="R15" s="120"/>
      <c r="S15" s="120"/>
      <c r="T15" s="120"/>
      <c r="U15" s="120"/>
      <c r="V15" s="124"/>
      <c r="W15" s="124"/>
      <c r="X15" s="124"/>
      <c r="Y15" s="124"/>
      <c r="Z15" s="124"/>
      <c r="AA15" s="124"/>
      <c r="AB15" s="124"/>
      <c r="AC15" s="124"/>
    </row>
    <row r="16" spans="1:30" ht="10.5" customHeight="1" thickBot="1" x14ac:dyDescent="0.25">
      <c r="A16" s="120"/>
      <c r="B16" s="120"/>
      <c r="C16" s="132"/>
      <c r="D16" s="120"/>
      <c r="E16" s="126"/>
      <c r="F16" s="131"/>
      <c r="G16" s="131"/>
      <c r="H16" s="122"/>
      <c r="I16" s="122"/>
      <c r="J16" s="178"/>
      <c r="K16" s="355"/>
      <c r="L16" s="178"/>
      <c r="M16" s="122"/>
      <c r="N16" s="122"/>
      <c r="O16" s="124"/>
      <c r="P16" s="120"/>
      <c r="Q16" s="120"/>
      <c r="R16" s="120"/>
      <c r="S16" s="120"/>
      <c r="T16" s="120"/>
      <c r="U16" s="120"/>
      <c r="V16" s="124"/>
      <c r="W16" s="124"/>
      <c r="X16" s="124"/>
      <c r="Y16" s="124"/>
      <c r="Z16" s="124"/>
      <c r="AA16" s="124"/>
      <c r="AB16" s="124"/>
      <c r="AC16" s="124"/>
    </row>
    <row r="17" spans="1:157" ht="33" customHeight="1" thickBot="1" x14ac:dyDescent="0.25">
      <c r="A17" s="120"/>
      <c r="B17" s="120"/>
      <c r="C17" s="120"/>
      <c r="D17" s="129"/>
      <c r="E17" s="133" t="s">
        <v>2</v>
      </c>
      <c r="F17" s="208" t="s">
        <v>191</v>
      </c>
      <c r="G17" s="265" t="s">
        <v>211</v>
      </c>
      <c r="H17" s="207" t="s">
        <v>189</v>
      </c>
      <c r="I17" s="134">
        <v>68.040000000000006</v>
      </c>
      <c r="J17" s="135" t="s">
        <v>232</v>
      </c>
      <c r="K17" s="135" t="s">
        <v>233</v>
      </c>
      <c r="L17" s="135" t="s">
        <v>212</v>
      </c>
      <c r="M17" s="135" t="s">
        <v>109</v>
      </c>
      <c r="N17" s="134" t="s">
        <v>130</v>
      </c>
      <c r="O17" s="136" t="s">
        <v>129</v>
      </c>
      <c r="P17" s="134" t="s">
        <v>189</v>
      </c>
      <c r="Q17" s="133" t="s">
        <v>86</v>
      </c>
      <c r="R17" s="137" t="s">
        <v>232</v>
      </c>
      <c r="S17" s="135" t="s">
        <v>233</v>
      </c>
      <c r="T17" s="135" t="s">
        <v>212</v>
      </c>
      <c r="U17" s="138" t="s">
        <v>109</v>
      </c>
      <c r="V17" s="139"/>
      <c r="W17" s="140"/>
      <c r="X17" s="140"/>
      <c r="Y17" s="425"/>
      <c r="Z17" s="425"/>
      <c r="AA17" s="124"/>
      <c r="AB17" s="124"/>
      <c r="AC17" s="124"/>
      <c r="AE17" s="19"/>
      <c r="AF17" s="19"/>
    </row>
    <row r="18" spans="1:157" s="17" customFormat="1" ht="108" customHeight="1" thickBot="1" x14ac:dyDescent="0.25">
      <c r="A18" s="426" t="s">
        <v>4</v>
      </c>
      <c r="B18" s="428" t="s">
        <v>5</v>
      </c>
      <c r="C18" s="426" t="s">
        <v>173</v>
      </c>
      <c r="D18" s="426" t="s">
        <v>178</v>
      </c>
      <c r="E18" s="430" t="s">
        <v>7</v>
      </c>
      <c r="F18" s="141" t="s">
        <v>206</v>
      </c>
      <c r="G18" s="143" t="s">
        <v>209</v>
      </c>
      <c r="H18" s="142" t="s">
        <v>192</v>
      </c>
      <c r="I18" s="142" t="s">
        <v>190</v>
      </c>
      <c r="J18" s="142" t="s">
        <v>102</v>
      </c>
      <c r="K18" s="143" t="s">
        <v>288</v>
      </c>
      <c r="L18" s="143" t="s">
        <v>134</v>
      </c>
      <c r="M18" s="144" t="s">
        <v>110</v>
      </c>
      <c r="N18" s="77" t="s">
        <v>222</v>
      </c>
      <c r="O18" s="233" t="s">
        <v>208</v>
      </c>
      <c r="P18" s="77" t="s">
        <v>188</v>
      </c>
      <c r="Q18" s="77" t="s">
        <v>170</v>
      </c>
      <c r="R18" s="77" t="s">
        <v>223</v>
      </c>
      <c r="S18" s="376" t="s">
        <v>230</v>
      </c>
      <c r="T18" s="143" t="s">
        <v>224</v>
      </c>
      <c r="U18" s="77" t="s">
        <v>110</v>
      </c>
      <c r="V18" s="145" t="s">
        <v>3</v>
      </c>
      <c r="W18" s="435" t="s">
        <v>87</v>
      </c>
      <c r="X18" s="441" t="s">
        <v>111</v>
      </c>
      <c r="Y18" s="437" t="s">
        <v>114</v>
      </c>
      <c r="Z18" s="439" t="s">
        <v>115</v>
      </c>
      <c r="AA18" s="432" t="s">
        <v>112</v>
      </c>
      <c r="AB18" s="432" t="s">
        <v>180</v>
      </c>
      <c r="AC18" s="120"/>
    </row>
    <row r="19" spans="1:157" s="17" customFormat="1" ht="113.25" customHeight="1" thickBot="1" x14ac:dyDescent="0.25">
      <c r="A19" s="427"/>
      <c r="B19" s="429"/>
      <c r="C19" s="427"/>
      <c r="D19" s="427"/>
      <c r="E19" s="431"/>
      <c r="F19" s="183" t="s">
        <v>8</v>
      </c>
      <c r="G19" s="241" t="s">
        <v>8</v>
      </c>
      <c r="H19" s="183" t="s">
        <v>8</v>
      </c>
      <c r="I19" s="183" t="s">
        <v>8</v>
      </c>
      <c r="J19" s="183" t="s">
        <v>8</v>
      </c>
      <c r="K19" s="146" t="s">
        <v>8</v>
      </c>
      <c r="L19" s="146" t="s">
        <v>8</v>
      </c>
      <c r="M19" s="146" t="s">
        <v>8</v>
      </c>
      <c r="N19" s="76" t="s">
        <v>128</v>
      </c>
      <c r="O19" s="236" t="s">
        <v>128</v>
      </c>
      <c r="P19" s="76" t="s">
        <v>128</v>
      </c>
      <c r="Q19" s="76" t="s">
        <v>128</v>
      </c>
      <c r="R19" s="76" t="s">
        <v>128</v>
      </c>
      <c r="S19" s="356" t="s">
        <v>128</v>
      </c>
      <c r="T19" s="76" t="s">
        <v>128</v>
      </c>
      <c r="U19" s="76" t="s">
        <v>128</v>
      </c>
      <c r="V19" s="147" t="s">
        <v>128</v>
      </c>
      <c r="W19" s="436"/>
      <c r="X19" s="442"/>
      <c r="Y19" s="438"/>
      <c r="Z19" s="440"/>
      <c r="AA19" s="433"/>
      <c r="AB19" s="434"/>
      <c r="AC19" s="120"/>
    </row>
    <row r="20" spans="1:157" s="26" customFormat="1" ht="57.75" customHeight="1" thickBot="1" x14ac:dyDescent="0.25">
      <c r="A20" s="101"/>
      <c r="B20" s="148"/>
      <c r="C20" s="101"/>
      <c r="D20" s="149"/>
      <c r="E20" s="68"/>
      <c r="F20" s="146"/>
      <c r="G20" s="238"/>
      <c r="H20" s="180"/>
      <c r="I20" s="172"/>
      <c r="J20" s="180"/>
      <c r="K20" s="358"/>
      <c r="L20" s="180"/>
      <c r="M20" s="260"/>
      <c r="N20" s="101" t="s">
        <v>122</v>
      </c>
      <c r="O20" s="239" t="s">
        <v>122</v>
      </c>
      <c r="P20" s="101" t="s">
        <v>121</v>
      </c>
      <c r="Q20" s="101" t="s">
        <v>121</v>
      </c>
      <c r="R20" s="101" t="s">
        <v>117</v>
      </c>
      <c r="S20" s="274" t="s">
        <v>117</v>
      </c>
      <c r="T20" s="101" t="s">
        <v>117</v>
      </c>
      <c r="U20" s="101" t="s">
        <v>293</v>
      </c>
      <c r="V20" s="149" t="s">
        <v>127</v>
      </c>
      <c r="W20" s="58"/>
      <c r="X20" s="148"/>
      <c r="Y20" s="58"/>
      <c r="Z20" s="57"/>
      <c r="AA20" s="273" t="s">
        <v>219</v>
      </c>
      <c r="AB20" s="57"/>
      <c r="AC20" s="123"/>
      <c r="AD20" s="23"/>
      <c r="AE20" s="206"/>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row>
    <row r="21" spans="1:157" ht="102.75" customHeight="1" thickBot="1" x14ac:dyDescent="0.25">
      <c r="A21" s="80">
        <v>1</v>
      </c>
      <c r="B21" s="101" t="s">
        <v>46</v>
      </c>
      <c r="C21" s="80">
        <v>1</v>
      </c>
      <c r="D21" s="59" t="s">
        <v>333</v>
      </c>
      <c r="E21" s="68" t="s">
        <v>82</v>
      </c>
      <c r="F21" s="181">
        <v>0</v>
      </c>
      <c r="G21" s="107">
        <v>0</v>
      </c>
      <c r="H21" s="240">
        <v>0</v>
      </c>
      <c r="I21" s="181">
        <v>822737</v>
      </c>
      <c r="J21" s="361">
        <v>9580.57</v>
      </c>
      <c r="K21" s="107">
        <v>26000</v>
      </c>
      <c r="L21" s="181">
        <v>3645.64</v>
      </c>
      <c r="M21" s="181">
        <v>0</v>
      </c>
      <c r="N21" s="169">
        <f>F21/1.09</f>
        <v>0</v>
      </c>
      <c r="O21" s="237">
        <v>0</v>
      </c>
      <c r="P21" s="81">
        <f t="shared" ref="P21:U22" si="0">H21/1.09</f>
        <v>0</v>
      </c>
      <c r="Q21" s="81">
        <f t="shared" si="0"/>
        <v>754804.58715596329</v>
      </c>
      <c r="R21" s="81">
        <f t="shared" si="0"/>
        <v>8789.5137614678897</v>
      </c>
      <c r="S21" s="366">
        <f t="shared" si="0"/>
        <v>23853.211009174309</v>
      </c>
      <c r="T21" s="81">
        <f t="shared" si="0"/>
        <v>3344.6238532110087</v>
      </c>
      <c r="U21" s="81">
        <f t="shared" si="0"/>
        <v>0</v>
      </c>
      <c r="V21" s="150">
        <f>SUM(N21:U21)</f>
        <v>790791.93577981659</v>
      </c>
      <c r="W21" s="197" t="s">
        <v>113</v>
      </c>
      <c r="X21" s="53" t="s">
        <v>187</v>
      </c>
      <c r="Y21" s="63" t="s">
        <v>261</v>
      </c>
      <c r="Z21" s="205" t="s">
        <v>289</v>
      </c>
      <c r="AA21" s="60" t="s">
        <v>94</v>
      </c>
      <c r="AB21" s="58" t="s">
        <v>292</v>
      </c>
      <c r="AC21" s="124"/>
      <c r="AE21" s="19"/>
    </row>
    <row r="22" spans="1:157" ht="118.5" customHeight="1" thickBot="1" x14ac:dyDescent="0.25">
      <c r="A22" s="396">
        <v>2</v>
      </c>
      <c r="B22" s="274" t="s">
        <v>46</v>
      </c>
      <c r="C22" s="397">
        <v>1.1000000000000001</v>
      </c>
      <c r="D22" s="398" t="s">
        <v>363</v>
      </c>
      <c r="E22" s="274" t="s">
        <v>82</v>
      </c>
      <c r="F22" s="171">
        <v>0</v>
      </c>
      <c r="G22" s="361">
        <v>0</v>
      </c>
      <c r="H22" s="171">
        <v>0</v>
      </c>
      <c r="I22" s="171">
        <v>57263</v>
      </c>
      <c r="J22" s="171">
        <v>1419.43</v>
      </c>
      <c r="K22" s="361">
        <v>0</v>
      </c>
      <c r="L22" s="171">
        <v>354.36</v>
      </c>
      <c r="M22" s="171">
        <v>0</v>
      </c>
      <c r="N22" s="395">
        <f>F22/1.09</f>
        <v>0</v>
      </c>
      <c r="O22" s="395">
        <f t="shared" ref="O22" si="1">G22/1.09</f>
        <v>0</v>
      </c>
      <c r="P22" s="395">
        <f t="shared" si="0"/>
        <v>0</v>
      </c>
      <c r="Q22" s="395">
        <f t="shared" si="0"/>
        <v>52534.862385321096</v>
      </c>
      <c r="R22" s="395">
        <f t="shared" si="0"/>
        <v>1302.2293577981652</v>
      </c>
      <c r="S22" s="395">
        <f t="shared" si="0"/>
        <v>0</v>
      </c>
      <c r="T22" s="395">
        <f t="shared" si="0"/>
        <v>325.10091743119267</v>
      </c>
      <c r="U22" s="395">
        <f t="shared" si="0"/>
        <v>0</v>
      </c>
      <c r="V22" s="150">
        <f>SUM(N22:U22)</f>
        <v>54162.192660550449</v>
      </c>
      <c r="W22" s="197" t="s">
        <v>113</v>
      </c>
      <c r="X22" s="53" t="s">
        <v>362</v>
      </c>
      <c r="Y22" s="357" t="s">
        <v>261</v>
      </c>
      <c r="Z22" s="394" t="s">
        <v>289</v>
      </c>
      <c r="AA22" s="56" t="s">
        <v>93</v>
      </c>
      <c r="AB22" s="57" t="s">
        <v>292</v>
      </c>
      <c r="AC22" s="124"/>
      <c r="AE22" s="19"/>
    </row>
    <row r="23" spans="1:157" s="27" customFormat="1" ht="31.5" customHeight="1" thickBot="1" x14ac:dyDescent="0.25">
      <c r="A23" s="80">
        <v>3</v>
      </c>
      <c r="B23" s="80"/>
      <c r="C23" s="170"/>
      <c r="D23" s="47" t="s">
        <v>95</v>
      </c>
      <c r="E23" s="152"/>
      <c r="F23" s="171">
        <f>SUM(F21:F22)</f>
        <v>0</v>
      </c>
      <c r="G23" s="171">
        <f t="shared" ref="G23:N23" si="2">SUM(G21:G22)</f>
        <v>0</v>
      </c>
      <c r="H23" s="171">
        <f t="shared" si="2"/>
        <v>0</v>
      </c>
      <c r="I23" s="171">
        <f t="shared" si="2"/>
        <v>880000</v>
      </c>
      <c r="J23" s="171">
        <f t="shared" si="2"/>
        <v>11000</v>
      </c>
      <c r="K23" s="171">
        <f t="shared" si="2"/>
        <v>26000</v>
      </c>
      <c r="L23" s="171">
        <f t="shared" si="2"/>
        <v>4000</v>
      </c>
      <c r="M23" s="159">
        <f t="shared" si="2"/>
        <v>0</v>
      </c>
      <c r="N23" s="159">
        <f t="shared" si="2"/>
        <v>0</v>
      </c>
      <c r="O23" s="159">
        <f t="shared" ref="O23" si="3">SUM(O21:O22)</f>
        <v>0</v>
      </c>
      <c r="P23" s="159">
        <f t="shared" ref="P23" si="4">SUM(P21:P22)</f>
        <v>0</v>
      </c>
      <c r="Q23" s="159">
        <f t="shared" ref="Q23" si="5">SUM(Q21:Q22)</f>
        <v>807339.44954128435</v>
      </c>
      <c r="R23" s="159">
        <f t="shared" ref="R23" si="6">SUM(R21:R22)</f>
        <v>10091.743119266055</v>
      </c>
      <c r="S23" s="159">
        <f t="shared" ref="S23" si="7">SUM(S21:S22)</f>
        <v>23853.211009174309</v>
      </c>
      <c r="T23" s="159">
        <f t="shared" ref="T23" si="8">SUM(T21:T22)</f>
        <v>3669.7247706422013</v>
      </c>
      <c r="U23" s="159">
        <f t="shared" ref="U23:V23" si="9">SUM(U21:U22)</f>
        <v>0</v>
      </c>
      <c r="V23" s="159">
        <f t="shared" si="9"/>
        <v>844954.12844036706</v>
      </c>
      <c r="W23" s="49"/>
      <c r="X23" s="49"/>
      <c r="Y23" s="50"/>
      <c r="Z23" s="51"/>
      <c r="AA23" s="52"/>
      <c r="AB23" s="52"/>
      <c r="AC23" s="154"/>
    </row>
    <row r="24" spans="1:157" ht="102" customHeight="1" thickBot="1" x14ac:dyDescent="0.25">
      <c r="A24" s="168">
        <v>4</v>
      </c>
      <c r="B24" s="151" t="s">
        <v>62</v>
      </c>
      <c r="C24" s="73">
        <v>2</v>
      </c>
      <c r="D24" s="48" t="s">
        <v>334</v>
      </c>
      <c r="E24" s="149" t="s">
        <v>63</v>
      </c>
      <c r="F24" s="171">
        <v>500000</v>
      </c>
      <c r="G24" s="171">
        <v>0</v>
      </c>
      <c r="H24" s="361">
        <v>0</v>
      </c>
      <c r="I24" s="173">
        <v>0</v>
      </c>
      <c r="J24" s="89">
        <v>0</v>
      </c>
      <c r="K24" s="89"/>
      <c r="L24" s="375">
        <v>0</v>
      </c>
      <c r="M24" s="181">
        <v>0</v>
      </c>
      <c r="N24" s="81">
        <f>F24/1.19</f>
        <v>420168.06722689077</v>
      </c>
      <c r="O24" s="237">
        <v>0</v>
      </c>
      <c r="P24" s="175">
        <f t="shared" ref="P24:U24" si="10">H24/1.19</f>
        <v>0</v>
      </c>
      <c r="Q24" s="175">
        <f t="shared" si="10"/>
        <v>0</v>
      </c>
      <c r="R24" s="175">
        <f t="shared" si="10"/>
        <v>0</v>
      </c>
      <c r="S24" s="366">
        <f t="shared" si="10"/>
        <v>0</v>
      </c>
      <c r="T24" s="175">
        <f t="shared" si="10"/>
        <v>0</v>
      </c>
      <c r="U24" s="175">
        <f t="shared" si="10"/>
        <v>0</v>
      </c>
      <c r="V24" s="150">
        <f>SUM(N24:U24)</f>
        <v>420168.06722689077</v>
      </c>
      <c r="W24" s="53" t="s">
        <v>116</v>
      </c>
      <c r="X24" s="53" t="s">
        <v>148</v>
      </c>
      <c r="Y24" s="54" t="s">
        <v>259</v>
      </c>
      <c r="Z24" s="55" t="s">
        <v>380</v>
      </c>
      <c r="AA24" s="56" t="s">
        <v>94</v>
      </c>
      <c r="AB24" s="58" t="s">
        <v>168</v>
      </c>
      <c r="AC24" s="124"/>
    </row>
    <row r="25" spans="1:157" ht="28.5" customHeight="1" thickBot="1" x14ac:dyDescent="0.25">
      <c r="A25" s="358">
        <v>5</v>
      </c>
      <c r="B25" s="176"/>
      <c r="C25" s="174"/>
      <c r="D25" s="177" t="s">
        <v>197</v>
      </c>
      <c r="E25" s="149"/>
      <c r="F25" s="171">
        <f>SUM(F24)</f>
        <v>500000</v>
      </c>
      <c r="G25" s="171">
        <f>SUM(G24)</f>
        <v>0</v>
      </c>
      <c r="H25" s="171">
        <f>SUM(H24)</f>
        <v>0</v>
      </c>
      <c r="I25" s="171">
        <f>SUM(I24)</f>
        <v>0</v>
      </c>
      <c r="J25" s="171">
        <f>SUM(J24)</f>
        <v>0</v>
      </c>
      <c r="K25" s="361"/>
      <c r="L25" s="375">
        <f>SUM(L24)</f>
        <v>0</v>
      </c>
      <c r="M25" s="171">
        <f>SUM(M24)</f>
        <v>0</v>
      </c>
      <c r="N25" s="175">
        <f t="shared" ref="N25:V25" si="11">SUM(N24:N24)</f>
        <v>420168.06722689077</v>
      </c>
      <c r="O25" s="237">
        <f t="shared" si="11"/>
        <v>0</v>
      </c>
      <c r="P25" s="175">
        <f t="shared" si="11"/>
        <v>0</v>
      </c>
      <c r="Q25" s="175">
        <f t="shared" si="11"/>
        <v>0</v>
      </c>
      <c r="R25" s="175">
        <f t="shared" si="11"/>
        <v>0</v>
      </c>
      <c r="S25" s="366">
        <f t="shared" si="11"/>
        <v>0</v>
      </c>
      <c r="T25" s="175">
        <f t="shared" si="11"/>
        <v>0</v>
      </c>
      <c r="U25" s="175">
        <f t="shared" si="11"/>
        <v>0</v>
      </c>
      <c r="V25" s="150">
        <f t="shared" si="11"/>
        <v>420168.06722689077</v>
      </c>
      <c r="W25" s="53"/>
      <c r="X25" s="53"/>
      <c r="Y25" s="54"/>
      <c r="Z25" s="156"/>
      <c r="AA25" s="56"/>
      <c r="AB25" s="157"/>
      <c r="AC25" s="124"/>
    </row>
    <row r="26" spans="1:157" ht="102.75" customHeight="1" thickBot="1" x14ac:dyDescent="0.25">
      <c r="A26" s="358">
        <v>6</v>
      </c>
      <c r="B26" s="176" t="s">
        <v>61</v>
      </c>
      <c r="C26" s="183">
        <v>3</v>
      </c>
      <c r="D26" s="177" t="s">
        <v>225</v>
      </c>
      <c r="E26" s="149" t="s">
        <v>226</v>
      </c>
      <c r="F26" s="171">
        <v>0</v>
      </c>
      <c r="G26" s="171">
        <v>0</v>
      </c>
      <c r="H26" s="361">
        <v>0</v>
      </c>
      <c r="I26" s="173">
        <v>0</v>
      </c>
      <c r="J26" s="89">
        <v>0</v>
      </c>
      <c r="K26" s="89"/>
      <c r="L26" s="375">
        <v>0</v>
      </c>
      <c r="M26" s="305">
        <v>134000</v>
      </c>
      <c r="N26" s="175">
        <f t="shared" ref="N26:N31" si="12">F26/1.19</f>
        <v>0</v>
      </c>
      <c r="O26" s="237">
        <v>0</v>
      </c>
      <c r="P26" s="179">
        <f t="shared" ref="P26:U26" si="13">H26/1.19</f>
        <v>0</v>
      </c>
      <c r="Q26" s="179">
        <f t="shared" si="13"/>
        <v>0</v>
      </c>
      <c r="R26" s="175">
        <f t="shared" si="13"/>
        <v>0</v>
      </c>
      <c r="S26" s="366">
        <f t="shared" si="13"/>
        <v>0</v>
      </c>
      <c r="T26" s="175">
        <f t="shared" si="13"/>
        <v>0</v>
      </c>
      <c r="U26" s="175">
        <f t="shared" si="13"/>
        <v>112605.04201680672</v>
      </c>
      <c r="V26" s="150">
        <f>SUM(N26:U26)</f>
        <v>112605.04201680672</v>
      </c>
      <c r="W26" s="53" t="s">
        <v>116</v>
      </c>
      <c r="X26" s="53" t="s">
        <v>148</v>
      </c>
      <c r="Y26" s="213" t="s">
        <v>264</v>
      </c>
      <c r="Z26" s="357" t="s">
        <v>260</v>
      </c>
      <c r="AA26" s="56" t="s">
        <v>94</v>
      </c>
      <c r="AB26" s="58" t="s">
        <v>205</v>
      </c>
      <c r="AC26" s="124"/>
    </row>
    <row r="27" spans="1:157" ht="94.5" customHeight="1" thickBot="1" x14ac:dyDescent="0.25">
      <c r="A27" s="358">
        <v>7</v>
      </c>
      <c r="B27" s="186" t="s">
        <v>61</v>
      </c>
      <c r="C27" s="249">
        <v>4</v>
      </c>
      <c r="D27" s="47" t="s">
        <v>381</v>
      </c>
      <c r="E27" s="248" t="s">
        <v>210</v>
      </c>
      <c r="F27" s="171">
        <v>0</v>
      </c>
      <c r="G27" s="361">
        <v>28000</v>
      </c>
      <c r="H27" s="361">
        <v>0</v>
      </c>
      <c r="I27" s="173">
        <v>0</v>
      </c>
      <c r="J27" s="89">
        <v>12000</v>
      </c>
      <c r="K27" s="89"/>
      <c r="L27" s="375">
        <v>0</v>
      </c>
      <c r="M27" s="305">
        <v>0</v>
      </c>
      <c r="N27" s="246">
        <f t="shared" si="12"/>
        <v>0</v>
      </c>
      <c r="O27" s="246">
        <f>G27/1.09</f>
        <v>25688.073394495412</v>
      </c>
      <c r="P27" s="407">
        <f t="shared" ref="P27:U27" si="14">H27/1.09</f>
        <v>0</v>
      </c>
      <c r="Q27" s="407">
        <f t="shared" si="14"/>
        <v>0</v>
      </c>
      <c r="R27" s="407">
        <f t="shared" si="14"/>
        <v>11009.174311926605</v>
      </c>
      <c r="S27" s="407">
        <f t="shared" si="14"/>
        <v>0</v>
      </c>
      <c r="T27" s="407">
        <f t="shared" si="14"/>
        <v>0</v>
      </c>
      <c r="U27" s="407">
        <f t="shared" si="14"/>
        <v>0</v>
      </c>
      <c r="V27" s="150">
        <f t="shared" ref="V27:V28" si="15">SUM(N27:U27)</f>
        <v>36697.247706422015</v>
      </c>
      <c r="W27" s="53" t="s">
        <v>116</v>
      </c>
      <c r="X27" s="53" t="s">
        <v>193</v>
      </c>
      <c r="Y27" s="213" t="s">
        <v>267</v>
      </c>
      <c r="Z27" s="247" t="s">
        <v>259</v>
      </c>
      <c r="AA27" s="56" t="s">
        <v>93</v>
      </c>
      <c r="AB27" s="245" t="s">
        <v>118</v>
      </c>
      <c r="AC27" s="124"/>
    </row>
    <row r="28" spans="1:157" ht="99" customHeight="1" thickBot="1" x14ac:dyDescent="0.25">
      <c r="A28" s="358">
        <v>8</v>
      </c>
      <c r="B28" s="186" t="s">
        <v>61</v>
      </c>
      <c r="C28" s="222">
        <v>5</v>
      </c>
      <c r="D28" s="47" t="s">
        <v>198</v>
      </c>
      <c r="E28" s="220" t="s">
        <v>227</v>
      </c>
      <c r="F28" s="171">
        <v>0</v>
      </c>
      <c r="G28" s="361">
        <v>0</v>
      </c>
      <c r="H28" s="361">
        <v>201000</v>
      </c>
      <c r="I28" s="173">
        <v>158000</v>
      </c>
      <c r="J28" s="89">
        <v>0</v>
      </c>
      <c r="K28" s="89"/>
      <c r="L28" s="375">
        <v>0</v>
      </c>
      <c r="M28" s="305">
        <v>0</v>
      </c>
      <c r="N28" s="221">
        <f t="shared" si="12"/>
        <v>0</v>
      </c>
      <c r="O28" s="366">
        <f>G28/1.19</f>
        <v>0</v>
      </c>
      <c r="P28" s="221">
        <f t="shared" ref="P28:T28" si="16">H28/1.19</f>
        <v>168907.56302521008</v>
      </c>
      <c r="Q28" s="221">
        <f t="shared" si="16"/>
        <v>132773.10924369749</v>
      </c>
      <c r="R28" s="221">
        <f t="shared" si="16"/>
        <v>0</v>
      </c>
      <c r="S28" s="366">
        <f t="shared" si="16"/>
        <v>0</v>
      </c>
      <c r="T28" s="221">
        <f t="shared" si="16"/>
        <v>0</v>
      </c>
      <c r="U28" s="221">
        <f>M28/1.19</f>
        <v>0</v>
      </c>
      <c r="V28" s="150">
        <f t="shared" si="15"/>
        <v>301680.67226890754</v>
      </c>
      <c r="W28" s="53" t="s">
        <v>116</v>
      </c>
      <c r="X28" s="53" t="s">
        <v>148</v>
      </c>
      <c r="Y28" s="213" t="s">
        <v>264</v>
      </c>
      <c r="Z28" s="357" t="s">
        <v>260</v>
      </c>
      <c r="AA28" s="56" t="s">
        <v>94</v>
      </c>
      <c r="AB28" s="58" t="s">
        <v>205</v>
      </c>
      <c r="AC28" s="124"/>
    </row>
    <row r="29" spans="1:157" ht="99" customHeight="1" thickBot="1" x14ac:dyDescent="0.25">
      <c r="A29" s="358">
        <v>9</v>
      </c>
      <c r="B29" s="186" t="s">
        <v>61</v>
      </c>
      <c r="C29" s="362">
        <v>6</v>
      </c>
      <c r="D29" s="47" t="s">
        <v>336</v>
      </c>
      <c r="E29" s="274" t="s">
        <v>291</v>
      </c>
      <c r="F29" s="171">
        <v>0</v>
      </c>
      <c r="G29" s="361">
        <v>0</v>
      </c>
      <c r="H29" s="153">
        <v>0</v>
      </c>
      <c r="I29" s="361">
        <v>0</v>
      </c>
      <c r="J29" s="153">
        <v>0</v>
      </c>
      <c r="K29" s="89">
        <v>76000</v>
      </c>
      <c r="L29" s="375"/>
      <c r="M29" s="361"/>
      <c r="N29" s="366">
        <f t="shared" si="12"/>
        <v>0</v>
      </c>
      <c r="O29" s="366">
        <f>G29/1.19</f>
        <v>0</v>
      </c>
      <c r="P29" s="366">
        <f>H29/1.19</f>
        <v>0</v>
      </c>
      <c r="Q29" s="366">
        <f t="shared" ref="Q29:U31" si="17">I29/1.19</f>
        <v>0</v>
      </c>
      <c r="R29" s="366">
        <f t="shared" si="17"/>
        <v>0</v>
      </c>
      <c r="S29" s="366">
        <f t="shared" si="17"/>
        <v>63865.546218487398</v>
      </c>
      <c r="T29" s="366">
        <f t="shared" si="17"/>
        <v>0</v>
      </c>
      <c r="U29" s="366">
        <f t="shared" si="17"/>
        <v>0</v>
      </c>
      <c r="V29" s="150">
        <f t="shared" ref="V29:V34" si="18">SUM(N29:U29)</f>
        <v>63865.546218487398</v>
      </c>
      <c r="W29" s="53" t="s">
        <v>116</v>
      </c>
      <c r="X29" s="53" t="s">
        <v>148</v>
      </c>
      <c r="Y29" s="213" t="s">
        <v>267</v>
      </c>
      <c r="Z29" s="357" t="s">
        <v>259</v>
      </c>
      <c r="AA29" s="56" t="s">
        <v>94</v>
      </c>
      <c r="AB29" s="58" t="s">
        <v>205</v>
      </c>
      <c r="AC29" s="124"/>
    </row>
    <row r="30" spans="1:157" ht="88.5" customHeight="1" thickBot="1" x14ac:dyDescent="0.25">
      <c r="A30" s="406">
        <v>10</v>
      </c>
      <c r="B30" s="186" t="s">
        <v>61</v>
      </c>
      <c r="C30" s="408">
        <v>6.1</v>
      </c>
      <c r="D30" s="47" t="s">
        <v>376</v>
      </c>
      <c r="E30" s="274" t="s">
        <v>377</v>
      </c>
      <c r="F30" s="153">
        <v>5000</v>
      </c>
      <c r="G30" s="361">
        <v>0</v>
      </c>
      <c r="H30" s="153">
        <v>0</v>
      </c>
      <c r="I30" s="361">
        <v>0</v>
      </c>
      <c r="J30" s="153">
        <v>0</v>
      </c>
      <c r="K30" s="89">
        <v>0</v>
      </c>
      <c r="L30" s="153">
        <v>0</v>
      </c>
      <c r="M30" s="361">
        <v>0</v>
      </c>
      <c r="N30" s="407">
        <f t="shared" si="12"/>
        <v>4201.680672268908</v>
      </c>
      <c r="O30" s="407">
        <f t="shared" ref="O30:P30" si="19">G30/1.19</f>
        <v>0</v>
      </c>
      <c r="P30" s="407">
        <f t="shared" si="19"/>
        <v>0</v>
      </c>
      <c r="Q30" s="407">
        <f t="shared" si="17"/>
        <v>0</v>
      </c>
      <c r="R30" s="407">
        <f t="shared" si="17"/>
        <v>0</v>
      </c>
      <c r="S30" s="407">
        <f t="shared" si="17"/>
        <v>0</v>
      </c>
      <c r="T30" s="407">
        <f t="shared" si="17"/>
        <v>0</v>
      </c>
      <c r="U30" s="407">
        <f t="shared" si="17"/>
        <v>0</v>
      </c>
      <c r="V30" s="150">
        <f t="shared" si="18"/>
        <v>4201.680672268908</v>
      </c>
      <c r="W30" s="53" t="s">
        <v>116</v>
      </c>
      <c r="X30" s="53" t="s">
        <v>193</v>
      </c>
      <c r="Y30" s="480" t="s">
        <v>273</v>
      </c>
      <c r="Z30" s="357" t="s">
        <v>260</v>
      </c>
      <c r="AA30" s="56" t="s">
        <v>93</v>
      </c>
      <c r="AB30" s="58" t="s">
        <v>118</v>
      </c>
      <c r="AC30" s="124"/>
    </row>
    <row r="31" spans="1:157" ht="96" customHeight="1" thickBot="1" x14ac:dyDescent="0.25">
      <c r="A31" s="358">
        <v>11</v>
      </c>
      <c r="B31" s="186" t="s">
        <v>61</v>
      </c>
      <c r="C31" s="180">
        <v>7</v>
      </c>
      <c r="D31" s="47" t="s">
        <v>275</v>
      </c>
      <c r="E31" s="182" t="s">
        <v>126</v>
      </c>
      <c r="F31" s="153">
        <v>220000</v>
      </c>
      <c r="G31" s="240">
        <v>0</v>
      </c>
      <c r="H31" s="181">
        <v>0</v>
      </c>
      <c r="I31" s="173">
        <v>95000</v>
      </c>
      <c r="J31" s="89">
        <v>0</v>
      </c>
      <c r="K31" s="89">
        <v>0</v>
      </c>
      <c r="L31" s="153">
        <v>2000</v>
      </c>
      <c r="M31" s="305">
        <v>0</v>
      </c>
      <c r="N31" s="193">
        <f t="shared" si="12"/>
        <v>184873.94957983194</v>
      </c>
      <c r="O31" s="366">
        <f t="shared" ref="O31:P31" si="20">G31/1.19</f>
        <v>0</v>
      </c>
      <c r="P31" s="366">
        <f t="shared" si="20"/>
        <v>0</v>
      </c>
      <c r="Q31" s="366">
        <f t="shared" si="17"/>
        <v>79831.932773109249</v>
      </c>
      <c r="R31" s="366">
        <f t="shared" si="17"/>
        <v>0</v>
      </c>
      <c r="S31" s="366">
        <f t="shared" si="17"/>
        <v>0</v>
      </c>
      <c r="T31" s="366">
        <f t="shared" si="17"/>
        <v>1680.6722689075632</v>
      </c>
      <c r="U31" s="366">
        <f t="shared" si="17"/>
        <v>0</v>
      </c>
      <c r="V31" s="150">
        <f t="shared" si="18"/>
        <v>266386.55462184874</v>
      </c>
      <c r="W31" s="53" t="s">
        <v>116</v>
      </c>
      <c r="X31" s="53" t="s">
        <v>193</v>
      </c>
      <c r="Y31" s="213" t="s">
        <v>267</v>
      </c>
      <c r="Z31" s="184" t="s">
        <v>259</v>
      </c>
      <c r="AA31" s="61" t="s">
        <v>93</v>
      </c>
      <c r="AB31" s="58" t="s">
        <v>118</v>
      </c>
      <c r="AC31" s="124"/>
      <c r="AF31" s="19"/>
    </row>
    <row r="32" spans="1:157" ht="34.5" customHeight="1" thickBot="1" x14ac:dyDescent="0.25">
      <c r="A32" s="358">
        <v>12</v>
      </c>
      <c r="B32" s="186"/>
      <c r="C32" s="180"/>
      <c r="D32" s="47" t="s">
        <v>196</v>
      </c>
      <c r="E32" s="182"/>
      <c r="F32" s="171">
        <f t="shared" ref="F32:U32" si="21">SUM(F26:F31)</f>
        <v>225000</v>
      </c>
      <c r="G32" s="261">
        <f t="shared" si="21"/>
        <v>28000</v>
      </c>
      <c r="H32" s="153">
        <f t="shared" si="21"/>
        <v>201000</v>
      </c>
      <c r="I32" s="361">
        <f t="shared" si="21"/>
        <v>253000</v>
      </c>
      <c r="J32" s="361">
        <f t="shared" si="21"/>
        <v>12000</v>
      </c>
      <c r="K32" s="153">
        <f t="shared" si="21"/>
        <v>76000</v>
      </c>
      <c r="L32" s="261">
        <f t="shared" si="21"/>
        <v>2000</v>
      </c>
      <c r="M32" s="261">
        <f t="shared" si="21"/>
        <v>134000</v>
      </c>
      <c r="N32" s="214">
        <f t="shared" si="21"/>
        <v>189075.63025210085</v>
      </c>
      <c r="O32" s="257">
        <f t="shared" si="21"/>
        <v>25688.073394495412</v>
      </c>
      <c r="P32" s="214">
        <f t="shared" si="21"/>
        <v>168907.56302521008</v>
      </c>
      <c r="Q32" s="257">
        <f t="shared" si="21"/>
        <v>212605.04201680672</v>
      </c>
      <c r="R32" s="366">
        <f t="shared" si="21"/>
        <v>11009.174311926605</v>
      </c>
      <c r="S32" s="214">
        <f t="shared" si="21"/>
        <v>63865.546218487398</v>
      </c>
      <c r="T32" s="257">
        <f t="shared" si="21"/>
        <v>1680.6722689075632</v>
      </c>
      <c r="U32" s="257">
        <f t="shared" si="21"/>
        <v>112605.04201680672</v>
      </c>
      <c r="V32" s="150">
        <f t="shared" si="18"/>
        <v>785436.74350474146</v>
      </c>
      <c r="W32" s="53"/>
      <c r="X32" s="53"/>
      <c r="Y32" s="54"/>
      <c r="Z32" s="156"/>
      <c r="AA32" s="187"/>
      <c r="AB32" s="58"/>
      <c r="AC32" s="124"/>
    </row>
    <row r="33" spans="1:29" ht="99" customHeight="1" thickBot="1" x14ac:dyDescent="0.25">
      <c r="A33" s="358">
        <v>13</v>
      </c>
      <c r="B33" s="186" t="s">
        <v>136</v>
      </c>
      <c r="C33" s="180">
        <v>8</v>
      </c>
      <c r="D33" s="47" t="s">
        <v>347</v>
      </c>
      <c r="E33" s="182" t="s">
        <v>218</v>
      </c>
      <c r="F33" s="190">
        <v>985000</v>
      </c>
      <c r="G33" s="240">
        <v>0</v>
      </c>
      <c r="H33" s="230">
        <v>0</v>
      </c>
      <c r="I33" s="191">
        <v>0</v>
      </c>
      <c r="J33" s="89">
        <v>0</v>
      </c>
      <c r="K33" s="191">
        <v>0</v>
      </c>
      <c r="L33" s="361">
        <v>0</v>
      </c>
      <c r="M33" s="305">
        <v>0</v>
      </c>
      <c r="N33" s="179">
        <f>F33/1.19</f>
        <v>827731.09243697487</v>
      </c>
      <c r="O33" s="366">
        <f t="shared" ref="O33:U38" si="22">G33/1.19</f>
        <v>0</v>
      </c>
      <c r="P33" s="366">
        <f t="shared" si="22"/>
        <v>0</v>
      </c>
      <c r="Q33" s="366">
        <f t="shared" si="22"/>
        <v>0</v>
      </c>
      <c r="R33" s="366">
        <f t="shared" si="22"/>
        <v>0</v>
      </c>
      <c r="S33" s="366">
        <f t="shared" si="22"/>
        <v>0</v>
      </c>
      <c r="T33" s="366">
        <f t="shared" si="22"/>
        <v>0</v>
      </c>
      <c r="U33" s="366">
        <f t="shared" si="22"/>
        <v>0</v>
      </c>
      <c r="V33" s="150">
        <f t="shared" si="18"/>
        <v>827731.09243697487</v>
      </c>
      <c r="W33" s="53" t="s">
        <v>116</v>
      </c>
      <c r="X33" s="53" t="s">
        <v>193</v>
      </c>
      <c r="Y33" s="54" t="s">
        <v>264</v>
      </c>
      <c r="Z33" s="156" t="s">
        <v>271</v>
      </c>
      <c r="AA33" s="187" t="s">
        <v>93</v>
      </c>
      <c r="AB33" s="157" t="s">
        <v>118</v>
      </c>
      <c r="AC33" s="124"/>
    </row>
    <row r="34" spans="1:29" ht="99" customHeight="1" thickBot="1" x14ac:dyDescent="0.25">
      <c r="A34" s="384">
        <v>14</v>
      </c>
      <c r="B34" s="186" t="s">
        <v>136</v>
      </c>
      <c r="C34" s="384">
        <v>9</v>
      </c>
      <c r="D34" s="47" t="s">
        <v>354</v>
      </c>
      <c r="E34" s="68" t="s">
        <v>237</v>
      </c>
      <c r="F34" s="361">
        <v>5000</v>
      </c>
      <c r="G34" s="361">
        <v>0</v>
      </c>
      <c r="H34" s="271">
        <v>0</v>
      </c>
      <c r="I34" s="89">
        <v>0</v>
      </c>
      <c r="J34" s="202">
        <v>0</v>
      </c>
      <c r="K34" s="89">
        <v>0</v>
      </c>
      <c r="L34" s="361">
        <v>0</v>
      </c>
      <c r="M34" s="171">
        <v>0</v>
      </c>
      <c r="N34" s="383">
        <f>F34/1.19</f>
        <v>4201.680672268908</v>
      </c>
      <c r="O34" s="383">
        <f t="shared" si="22"/>
        <v>0</v>
      </c>
      <c r="P34" s="383">
        <f t="shared" si="22"/>
        <v>0</v>
      </c>
      <c r="Q34" s="383">
        <f t="shared" si="22"/>
        <v>0</v>
      </c>
      <c r="R34" s="383">
        <f t="shared" si="22"/>
        <v>0</v>
      </c>
      <c r="S34" s="383">
        <f t="shared" si="22"/>
        <v>0</v>
      </c>
      <c r="T34" s="383">
        <f t="shared" si="22"/>
        <v>0</v>
      </c>
      <c r="U34" s="383">
        <f t="shared" si="22"/>
        <v>0</v>
      </c>
      <c r="V34" s="150">
        <f t="shared" si="18"/>
        <v>4201.680672268908</v>
      </c>
      <c r="W34" s="53" t="s">
        <v>116</v>
      </c>
      <c r="X34" s="389"/>
      <c r="Y34" s="54"/>
      <c r="Z34" s="156"/>
      <c r="AA34" s="413" t="s">
        <v>351</v>
      </c>
      <c r="AB34" s="414"/>
      <c r="AC34" s="124"/>
    </row>
    <row r="35" spans="1:29" ht="99.75" customHeight="1" thickBot="1" x14ac:dyDescent="0.25">
      <c r="A35" s="358">
        <v>15</v>
      </c>
      <c r="B35" s="186" t="s">
        <v>136</v>
      </c>
      <c r="C35" s="268">
        <v>10</v>
      </c>
      <c r="D35" s="47" t="s">
        <v>276</v>
      </c>
      <c r="E35" s="68" t="s">
        <v>237</v>
      </c>
      <c r="F35" s="361">
        <v>527000</v>
      </c>
      <c r="G35" s="269">
        <v>0</v>
      </c>
      <c r="H35" s="271">
        <v>0</v>
      </c>
      <c r="I35" s="89">
        <v>0</v>
      </c>
      <c r="J35" s="202">
        <v>0</v>
      </c>
      <c r="K35" s="202">
        <v>0</v>
      </c>
      <c r="L35" s="269">
        <v>0</v>
      </c>
      <c r="M35" s="171">
        <v>0</v>
      </c>
      <c r="N35" s="267">
        <f>F35/1.19</f>
        <v>442857.1428571429</v>
      </c>
      <c r="O35" s="366">
        <f t="shared" si="22"/>
        <v>0</v>
      </c>
      <c r="P35" s="366">
        <f t="shared" si="22"/>
        <v>0</v>
      </c>
      <c r="Q35" s="366">
        <f t="shared" si="22"/>
        <v>0</v>
      </c>
      <c r="R35" s="366">
        <f t="shared" si="22"/>
        <v>0</v>
      </c>
      <c r="S35" s="366">
        <f t="shared" si="22"/>
        <v>0</v>
      </c>
      <c r="T35" s="366">
        <f t="shared" si="22"/>
        <v>0</v>
      </c>
      <c r="U35" s="366">
        <f t="shared" si="22"/>
        <v>0</v>
      </c>
      <c r="V35" s="150">
        <f t="shared" ref="V35:V38" si="23">SUM(N35:U35)</f>
        <v>442857.1428571429</v>
      </c>
      <c r="W35" s="53" t="s">
        <v>116</v>
      </c>
      <c r="X35" s="53" t="s">
        <v>148</v>
      </c>
      <c r="Y35" s="54" t="s">
        <v>259</v>
      </c>
      <c r="Z35" s="156" t="s">
        <v>271</v>
      </c>
      <c r="AA35" s="187" t="s">
        <v>94</v>
      </c>
      <c r="AB35" s="157" t="s">
        <v>118</v>
      </c>
      <c r="AC35" s="124"/>
    </row>
    <row r="36" spans="1:29" ht="96.75" customHeight="1" thickBot="1" x14ac:dyDescent="0.25">
      <c r="A36" s="371">
        <v>16</v>
      </c>
      <c r="B36" s="186" t="s">
        <v>136</v>
      </c>
      <c r="C36" s="371">
        <v>11</v>
      </c>
      <c r="D36" s="47" t="s">
        <v>339</v>
      </c>
      <c r="E36" s="68" t="s">
        <v>345</v>
      </c>
      <c r="F36" s="171">
        <v>40000</v>
      </c>
      <c r="G36" s="171">
        <v>0</v>
      </c>
      <c r="H36" s="271">
        <v>0</v>
      </c>
      <c r="I36" s="202">
        <v>0</v>
      </c>
      <c r="J36" s="202">
        <v>0</v>
      </c>
      <c r="K36" s="202">
        <v>0</v>
      </c>
      <c r="L36" s="171">
        <v>0</v>
      </c>
      <c r="M36" s="171">
        <v>0</v>
      </c>
      <c r="N36" s="159">
        <f>F36/1.19</f>
        <v>33613.445378151264</v>
      </c>
      <c r="O36" s="159">
        <f t="shared" si="22"/>
        <v>0</v>
      </c>
      <c r="P36" s="159">
        <f t="shared" si="22"/>
        <v>0</v>
      </c>
      <c r="Q36" s="159">
        <f t="shared" si="22"/>
        <v>0</v>
      </c>
      <c r="R36" s="159">
        <f t="shared" si="22"/>
        <v>0</v>
      </c>
      <c r="S36" s="159">
        <f t="shared" si="22"/>
        <v>0</v>
      </c>
      <c r="T36" s="159">
        <f t="shared" si="22"/>
        <v>0</v>
      </c>
      <c r="U36" s="159">
        <f t="shared" si="22"/>
        <v>0</v>
      </c>
      <c r="V36" s="150">
        <f t="shared" si="23"/>
        <v>33613.445378151264</v>
      </c>
      <c r="W36" s="53" t="s">
        <v>116</v>
      </c>
      <c r="X36" s="53" t="s">
        <v>148</v>
      </c>
      <c r="Y36" s="213" t="s">
        <v>259</v>
      </c>
      <c r="Z36" s="357" t="s">
        <v>271</v>
      </c>
      <c r="AA36" s="187" t="s">
        <v>94</v>
      </c>
      <c r="AB36" s="157" t="s">
        <v>118</v>
      </c>
      <c r="AC36" s="124"/>
    </row>
    <row r="37" spans="1:29" ht="96.75" customHeight="1" thickBot="1" x14ac:dyDescent="0.25">
      <c r="A37" s="371">
        <v>17</v>
      </c>
      <c r="B37" s="186" t="s">
        <v>136</v>
      </c>
      <c r="C37" s="371">
        <v>12</v>
      </c>
      <c r="D37" s="47" t="s">
        <v>356</v>
      </c>
      <c r="E37" s="68" t="s">
        <v>218</v>
      </c>
      <c r="F37" s="171">
        <v>500000</v>
      </c>
      <c r="G37" s="171">
        <v>0</v>
      </c>
      <c r="H37" s="271">
        <v>0</v>
      </c>
      <c r="I37" s="202">
        <v>0</v>
      </c>
      <c r="J37" s="202">
        <v>0</v>
      </c>
      <c r="K37" s="202">
        <v>0</v>
      </c>
      <c r="L37" s="171">
        <v>0</v>
      </c>
      <c r="M37" s="171">
        <v>0</v>
      </c>
      <c r="N37" s="159">
        <f t="shared" ref="N37:N38" si="24">F37/1.19</f>
        <v>420168.06722689077</v>
      </c>
      <c r="O37" s="159">
        <f t="shared" si="22"/>
        <v>0</v>
      </c>
      <c r="P37" s="159">
        <f t="shared" si="22"/>
        <v>0</v>
      </c>
      <c r="Q37" s="159">
        <f t="shared" si="22"/>
        <v>0</v>
      </c>
      <c r="R37" s="159">
        <f t="shared" si="22"/>
        <v>0</v>
      </c>
      <c r="S37" s="159">
        <f t="shared" si="22"/>
        <v>0</v>
      </c>
      <c r="T37" s="159">
        <f t="shared" si="22"/>
        <v>0</v>
      </c>
      <c r="U37" s="159">
        <f t="shared" si="22"/>
        <v>0</v>
      </c>
      <c r="V37" s="150">
        <f t="shared" si="23"/>
        <v>420168.06722689077</v>
      </c>
      <c r="W37" s="53" t="s">
        <v>116</v>
      </c>
      <c r="X37" s="53" t="s">
        <v>193</v>
      </c>
      <c r="Y37" s="388" t="s">
        <v>259</v>
      </c>
      <c r="Z37" s="320" t="s">
        <v>271</v>
      </c>
      <c r="AA37" s="187" t="s">
        <v>93</v>
      </c>
      <c r="AB37" s="157" t="s">
        <v>118</v>
      </c>
      <c r="AC37" s="124"/>
    </row>
    <row r="38" spans="1:29" ht="98.25" customHeight="1" thickBot="1" x14ac:dyDescent="0.25">
      <c r="A38" s="377">
        <v>18</v>
      </c>
      <c r="B38" s="186" t="s">
        <v>136</v>
      </c>
      <c r="C38" s="377">
        <v>13</v>
      </c>
      <c r="D38" s="47" t="s">
        <v>359</v>
      </c>
      <c r="E38" s="68" t="s">
        <v>45</v>
      </c>
      <c r="F38" s="171">
        <v>160000</v>
      </c>
      <c r="G38" s="171">
        <v>0</v>
      </c>
      <c r="H38" s="271">
        <v>0</v>
      </c>
      <c r="I38" s="202">
        <v>0</v>
      </c>
      <c r="J38" s="202">
        <v>0</v>
      </c>
      <c r="K38" s="202">
        <v>0</v>
      </c>
      <c r="L38" s="171">
        <v>0</v>
      </c>
      <c r="M38" s="171">
        <v>0</v>
      </c>
      <c r="N38" s="159">
        <f t="shared" si="24"/>
        <v>134453.78151260506</v>
      </c>
      <c r="O38" s="159">
        <f t="shared" si="22"/>
        <v>0</v>
      </c>
      <c r="P38" s="159">
        <f t="shared" si="22"/>
        <v>0</v>
      </c>
      <c r="Q38" s="159">
        <f t="shared" si="22"/>
        <v>0</v>
      </c>
      <c r="R38" s="159">
        <f t="shared" si="22"/>
        <v>0</v>
      </c>
      <c r="S38" s="159">
        <f t="shared" si="22"/>
        <v>0</v>
      </c>
      <c r="T38" s="159">
        <f t="shared" si="22"/>
        <v>0</v>
      </c>
      <c r="U38" s="159">
        <f t="shared" si="22"/>
        <v>0</v>
      </c>
      <c r="V38" s="150">
        <f t="shared" si="23"/>
        <v>134453.78151260506</v>
      </c>
      <c r="W38" s="53" t="s">
        <v>116</v>
      </c>
      <c r="X38" s="53" t="s">
        <v>193</v>
      </c>
      <c r="Y38" s="388" t="s">
        <v>259</v>
      </c>
      <c r="Z38" s="320" t="s">
        <v>271</v>
      </c>
      <c r="AA38" s="187" t="s">
        <v>93</v>
      </c>
      <c r="AB38" s="157" t="s">
        <v>118</v>
      </c>
      <c r="AC38" s="124"/>
    </row>
    <row r="39" spans="1:29" ht="34.5" customHeight="1" thickBot="1" x14ac:dyDescent="0.25">
      <c r="A39" s="358">
        <v>19</v>
      </c>
      <c r="B39" s="186"/>
      <c r="C39" s="319"/>
      <c r="D39" s="149" t="s">
        <v>195</v>
      </c>
      <c r="E39" s="68"/>
      <c r="F39" s="229">
        <f>SUM(F33:F38)</f>
        <v>2217000</v>
      </c>
      <c r="G39" s="229">
        <f t="shared" ref="G39:V39" si="25">SUM(G33:G38)</f>
        <v>0</v>
      </c>
      <c r="H39" s="229">
        <f t="shared" si="25"/>
        <v>0</v>
      </c>
      <c r="I39" s="229">
        <f t="shared" si="25"/>
        <v>0</v>
      </c>
      <c r="J39" s="229">
        <f t="shared" si="25"/>
        <v>0</v>
      </c>
      <c r="K39" s="229">
        <f t="shared" si="25"/>
        <v>0</v>
      </c>
      <c r="L39" s="229">
        <f t="shared" si="25"/>
        <v>0</v>
      </c>
      <c r="M39" s="229">
        <f t="shared" si="25"/>
        <v>0</v>
      </c>
      <c r="N39" s="229">
        <f t="shared" si="25"/>
        <v>1863025.2100840337</v>
      </c>
      <c r="O39" s="229">
        <f t="shared" si="25"/>
        <v>0</v>
      </c>
      <c r="P39" s="229">
        <f t="shared" si="25"/>
        <v>0</v>
      </c>
      <c r="Q39" s="229">
        <f t="shared" si="25"/>
        <v>0</v>
      </c>
      <c r="R39" s="229">
        <f t="shared" si="25"/>
        <v>0</v>
      </c>
      <c r="S39" s="229">
        <f t="shared" si="25"/>
        <v>0</v>
      </c>
      <c r="T39" s="229">
        <f t="shared" si="25"/>
        <v>0</v>
      </c>
      <c r="U39" s="229">
        <f t="shared" si="25"/>
        <v>0</v>
      </c>
      <c r="V39" s="229">
        <f t="shared" si="25"/>
        <v>1863025.2100840337</v>
      </c>
      <c r="W39" s="53"/>
      <c r="X39" s="53"/>
      <c r="Y39" s="391"/>
      <c r="Z39" s="357"/>
      <c r="AA39" s="187"/>
      <c r="AB39" s="157"/>
      <c r="AC39" s="124"/>
    </row>
    <row r="40" spans="1:29" ht="99.75" customHeight="1" thickBot="1" x14ac:dyDescent="0.25">
      <c r="A40" s="390">
        <v>20</v>
      </c>
      <c r="B40" s="186" t="s">
        <v>282</v>
      </c>
      <c r="C40" s="390">
        <v>13.1</v>
      </c>
      <c r="D40" s="149" t="s">
        <v>361</v>
      </c>
      <c r="E40" s="68" t="s">
        <v>281</v>
      </c>
      <c r="F40" s="229">
        <v>513000</v>
      </c>
      <c r="G40" s="229">
        <v>0</v>
      </c>
      <c r="H40" s="229">
        <v>0</v>
      </c>
      <c r="I40" s="229">
        <v>0</v>
      </c>
      <c r="J40" s="229">
        <v>0</v>
      </c>
      <c r="K40" s="229">
        <v>0</v>
      </c>
      <c r="L40" s="229">
        <v>0</v>
      </c>
      <c r="M40" s="229">
        <v>0</v>
      </c>
      <c r="N40" s="159">
        <f>F40/1.19</f>
        <v>431092.43697478995</v>
      </c>
      <c r="O40" s="159">
        <f t="shared" ref="O40:U40" si="26">G40/1.19</f>
        <v>0</v>
      </c>
      <c r="P40" s="159">
        <f t="shared" si="26"/>
        <v>0</v>
      </c>
      <c r="Q40" s="159">
        <f t="shared" si="26"/>
        <v>0</v>
      </c>
      <c r="R40" s="159">
        <f t="shared" si="26"/>
        <v>0</v>
      </c>
      <c r="S40" s="159">
        <f t="shared" si="26"/>
        <v>0</v>
      </c>
      <c r="T40" s="159">
        <f t="shared" si="26"/>
        <v>0</v>
      </c>
      <c r="U40" s="159">
        <f t="shared" si="26"/>
        <v>0</v>
      </c>
      <c r="V40" s="393">
        <f>SUM(N40+U40)</f>
        <v>431092.43697478995</v>
      </c>
      <c r="W40" s="53" t="s">
        <v>116</v>
      </c>
      <c r="X40" s="53" t="s">
        <v>148</v>
      </c>
      <c r="Y40" s="391" t="s">
        <v>259</v>
      </c>
      <c r="Z40" s="392" t="s">
        <v>264</v>
      </c>
      <c r="AA40" s="187" t="s">
        <v>94</v>
      </c>
      <c r="AB40" s="157" t="s">
        <v>118</v>
      </c>
      <c r="AC40" s="124"/>
    </row>
    <row r="41" spans="1:29" ht="34.5" customHeight="1" thickBot="1" x14ac:dyDescent="0.25">
      <c r="A41" s="390">
        <v>21</v>
      </c>
      <c r="B41" s="186"/>
      <c r="C41" s="390"/>
      <c r="D41" s="149" t="s">
        <v>360</v>
      </c>
      <c r="E41" s="68"/>
      <c r="F41" s="229">
        <f>SUM(F40)</f>
        <v>513000</v>
      </c>
      <c r="G41" s="229">
        <f t="shared" ref="G41:V41" si="27">SUM(G40)</f>
        <v>0</v>
      </c>
      <c r="H41" s="229">
        <f t="shared" si="27"/>
        <v>0</v>
      </c>
      <c r="I41" s="229">
        <f t="shared" si="27"/>
        <v>0</v>
      </c>
      <c r="J41" s="229">
        <f t="shared" si="27"/>
        <v>0</v>
      </c>
      <c r="K41" s="229">
        <f t="shared" si="27"/>
        <v>0</v>
      </c>
      <c r="L41" s="229">
        <f t="shared" si="27"/>
        <v>0</v>
      </c>
      <c r="M41" s="229">
        <f t="shared" si="27"/>
        <v>0</v>
      </c>
      <c r="N41" s="159">
        <f t="shared" si="27"/>
        <v>431092.43697478995</v>
      </c>
      <c r="O41" s="159">
        <f t="shared" si="27"/>
        <v>0</v>
      </c>
      <c r="P41" s="159">
        <f t="shared" si="27"/>
        <v>0</v>
      </c>
      <c r="Q41" s="159">
        <f t="shared" si="27"/>
        <v>0</v>
      </c>
      <c r="R41" s="159">
        <f t="shared" si="27"/>
        <v>0</v>
      </c>
      <c r="S41" s="159">
        <f t="shared" si="27"/>
        <v>0</v>
      </c>
      <c r="T41" s="159">
        <f t="shared" si="27"/>
        <v>0</v>
      </c>
      <c r="U41" s="159">
        <f t="shared" si="27"/>
        <v>0</v>
      </c>
      <c r="V41" s="159">
        <f t="shared" si="27"/>
        <v>431092.43697478995</v>
      </c>
      <c r="W41" s="53"/>
      <c r="X41" s="53"/>
      <c r="Y41" s="391"/>
      <c r="Z41" s="392"/>
      <c r="AA41" s="187"/>
      <c r="AB41" s="157"/>
      <c r="AC41" s="124"/>
    </row>
    <row r="42" spans="1:29" ht="87.75" customHeight="1" thickBot="1" x14ac:dyDescent="0.25">
      <c r="A42" s="358">
        <v>22</v>
      </c>
      <c r="B42" s="186" t="s">
        <v>23</v>
      </c>
      <c r="C42" s="227">
        <v>14</v>
      </c>
      <c r="D42" s="149" t="s">
        <v>221</v>
      </c>
      <c r="E42" s="68" t="s">
        <v>204</v>
      </c>
      <c r="F42" s="171">
        <v>184200</v>
      </c>
      <c r="G42" s="171">
        <v>0</v>
      </c>
      <c r="H42" s="171">
        <v>0</v>
      </c>
      <c r="I42" s="171">
        <v>0</v>
      </c>
      <c r="J42" s="171">
        <v>0</v>
      </c>
      <c r="K42" s="171">
        <v>0</v>
      </c>
      <c r="L42" s="171">
        <v>0</v>
      </c>
      <c r="M42" s="229">
        <v>0</v>
      </c>
      <c r="N42" s="159">
        <f t="shared" ref="N42:U42" si="28">F42/1.19</f>
        <v>154789.91596638656</v>
      </c>
      <c r="O42" s="159">
        <f t="shared" si="28"/>
        <v>0</v>
      </c>
      <c r="P42" s="159">
        <f t="shared" si="28"/>
        <v>0</v>
      </c>
      <c r="Q42" s="159">
        <f t="shared" si="28"/>
        <v>0</v>
      </c>
      <c r="R42" s="159">
        <f t="shared" si="28"/>
        <v>0</v>
      </c>
      <c r="S42" s="159">
        <f t="shared" si="28"/>
        <v>0</v>
      </c>
      <c r="T42" s="159">
        <f t="shared" si="28"/>
        <v>0</v>
      </c>
      <c r="U42" s="159">
        <f t="shared" si="28"/>
        <v>0</v>
      </c>
      <c r="V42" s="150">
        <f>SUM(N42:U42)</f>
        <v>154789.91596638656</v>
      </c>
      <c r="W42" s="53" t="s">
        <v>116</v>
      </c>
      <c r="X42" s="53" t="s">
        <v>193</v>
      </c>
      <c r="Y42" s="226" t="s">
        <v>267</v>
      </c>
      <c r="Z42" s="226" t="s">
        <v>259</v>
      </c>
      <c r="AA42" s="187" t="s">
        <v>93</v>
      </c>
      <c r="AB42" s="157" t="s">
        <v>118</v>
      </c>
      <c r="AC42" s="124"/>
    </row>
    <row r="43" spans="1:29" ht="33" customHeight="1" thickBot="1" x14ac:dyDescent="0.25">
      <c r="A43" s="401">
        <v>23</v>
      </c>
      <c r="B43" s="186"/>
      <c r="C43" s="227"/>
      <c r="D43" s="149" t="s">
        <v>142</v>
      </c>
      <c r="E43" s="68"/>
      <c r="F43" s="171">
        <f t="shared" ref="F43:M43" si="29">F42</f>
        <v>184200</v>
      </c>
      <c r="G43" s="171">
        <f t="shared" si="29"/>
        <v>0</v>
      </c>
      <c r="H43" s="171">
        <f t="shared" si="29"/>
        <v>0</v>
      </c>
      <c r="I43" s="171">
        <f t="shared" si="29"/>
        <v>0</v>
      </c>
      <c r="J43" s="171">
        <f t="shared" si="29"/>
        <v>0</v>
      </c>
      <c r="K43" s="171">
        <f t="shared" si="29"/>
        <v>0</v>
      </c>
      <c r="L43" s="171">
        <f t="shared" si="29"/>
        <v>0</v>
      </c>
      <c r="M43" s="171">
        <f t="shared" si="29"/>
        <v>0</v>
      </c>
      <c r="N43" s="159">
        <f t="shared" ref="N43:U43" si="30">SUM(N42)</f>
        <v>154789.91596638656</v>
      </c>
      <c r="O43" s="159">
        <f t="shared" si="30"/>
        <v>0</v>
      </c>
      <c r="P43" s="159">
        <f t="shared" si="30"/>
        <v>0</v>
      </c>
      <c r="Q43" s="159">
        <f t="shared" si="30"/>
        <v>0</v>
      </c>
      <c r="R43" s="159">
        <f t="shared" si="30"/>
        <v>0</v>
      </c>
      <c r="S43" s="159">
        <f t="shared" si="30"/>
        <v>0</v>
      </c>
      <c r="T43" s="159">
        <f t="shared" si="30"/>
        <v>0</v>
      </c>
      <c r="U43" s="159">
        <f t="shared" si="30"/>
        <v>0</v>
      </c>
      <c r="V43" s="150">
        <f t="shared" ref="V43" si="31">N43+O43+P43+Q43+R43+T43+U43</f>
        <v>154789.91596638656</v>
      </c>
      <c r="W43" s="53"/>
      <c r="X43" s="53"/>
      <c r="Y43" s="54"/>
      <c r="Z43" s="156"/>
      <c r="AA43" s="187"/>
      <c r="AB43" s="157"/>
      <c r="AC43" s="124"/>
    </row>
    <row r="44" spans="1:29" ht="181.5" customHeight="1" thickBot="1" x14ac:dyDescent="0.25">
      <c r="A44" s="401">
        <v>24</v>
      </c>
      <c r="B44" s="186">
        <v>20.02</v>
      </c>
      <c r="C44" s="377">
        <v>15</v>
      </c>
      <c r="D44" s="149" t="s">
        <v>353</v>
      </c>
      <c r="E44" s="68" t="s">
        <v>45</v>
      </c>
      <c r="F44" s="171">
        <v>436703.83</v>
      </c>
      <c r="G44" s="171">
        <v>0</v>
      </c>
      <c r="H44" s="171">
        <v>0</v>
      </c>
      <c r="I44" s="171">
        <v>0</v>
      </c>
      <c r="J44" s="171">
        <v>0</v>
      </c>
      <c r="K44" s="171">
        <v>0</v>
      </c>
      <c r="L44" s="171">
        <v>0</v>
      </c>
      <c r="M44" s="171">
        <v>0</v>
      </c>
      <c r="N44" s="159">
        <f>F44/1.19</f>
        <v>366978.00840336137</v>
      </c>
      <c r="O44" s="159">
        <f t="shared" ref="O44:U45" si="32">G44/1.19</f>
        <v>0</v>
      </c>
      <c r="P44" s="159">
        <f t="shared" si="32"/>
        <v>0</v>
      </c>
      <c r="Q44" s="159">
        <f t="shared" si="32"/>
        <v>0</v>
      </c>
      <c r="R44" s="159">
        <f t="shared" si="32"/>
        <v>0</v>
      </c>
      <c r="S44" s="159">
        <f t="shared" si="32"/>
        <v>0</v>
      </c>
      <c r="T44" s="159">
        <f t="shared" si="32"/>
        <v>0</v>
      </c>
      <c r="U44" s="159">
        <f t="shared" si="32"/>
        <v>0</v>
      </c>
      <c r="V44" s="380">
        <f>SUM(N44+O44+P44+Q44+R44+S44+T44+U44)</f>
        <v>366978.00840336137</v>
      </c>
      <c r="W44" s="53" t="s">
        <v>116</v>
      </c>
      <c r="X44" s="53" t="s">
        <v>148</v>
      </c>
      <c r="Y44" s="54" t="s">
        <v>259</v>
      </c>
      <c r="Z44" s="156" t="s">
        <v>271</v>
      </c>
      <c r="AA44" s="187" t="s">
        <v>94</v>
      </c>
      <c r="AB44" s="157" t="s">
        <v>118</v>
      </c>
      <c r="AC44" s="124"/>
    </row>
    <row r="45" spans="1:29" ht="206.25" customHeight="1" thickBot="1" x14ac:dyDescent="0.25">
      <c r="A45" s="401">
        <v>25</v>
      </c>
      <c r="B45" s="186">
        <v>20.02</v>
      </c>
      <c r="C45" s="401">
        <v>15.1</v>
      </c>
      <c r="D45" s="149" t="s">
        <v>353</v>
      </c>
      <c r="E45" s="68" t="s">
        <v>45</v>
      </c>
      <c r="F45" s="171">
        <v>178296.17</v>
      </c>
      <c r="G45" s="171">
        <v>0</v>
      </c>
      <c r="H45" s="171">
        <v>0</v>
      </c>
      <c r="I45" s="171">
        <v>0</v>
      </c>
      <c r="J45" s="171">
        <v>0</v>
      </c>
      <c r="K45" s="171">
        <v>0</v>
      </c>
      <c r="L45" s="171">
        <v>0</v>
      </c>
      <c r="M45" s="171">
        <v>0</v>
      </c>
      <c r="N45" s="159">
        <f>F45/1.19</f>
        <v>149828.71428571429</v>
      </c>
      <c r="O45" s="159">
        <f t="shared" si="32"/>
        <v>0</v>
      </c>
      <c r="P45" s="159">
        <f t="shared" si="32"/>
        <v>0</v>
      </c>
      <c r="Q45" s="159">
        <f t="shared" si="32"/>
        <v>0</v>
      </c>
      <c r="R45" s="159">
        <f t="shared" si="32"/>
        <v>0</v>
      </c>
      <c r="S45" s="159">
        <f t="shared" si="32"/>
        <v>0</v>
      </c>
      <c r="T45" s="159">
        <f t="shared" si="32"/>
        <v>0</v>
      </c>
      <c r="U45" s="159">
        <f t="shared" si="32"/>
        <v>0</v>
      </c>
      <c r="V45" s="380">
        <f>SUM(N45+O45+P45+Q45+R45+S45+T45+U45)</f>
        <v>149828.71428571429</v>
      </c>
      <c r="W45" s="53" t="s">
        <v>113</v>
      </c>
      <c r="X45" s="53" t="s">
        <v>362</v>
      </c>
      <c r="Y45" s="54" t="s">
        <v>266</v>
      </c>
      <c r="Z45" s="156" t="s">
        <v>369</v>
      </c>
      <c r="AA45" s="187" t="s">
        <v>93</v>
      </c>
      <c r="AB45" s="157" t="s">
        <v>292</v>
      </c>
      <c r="AC45" s="124"/>
    </row>
    <row r="46" spans="1:29" ht="36" customHeight="1" thickBot="1" x14ac:dyDescent="0.25">
      <c r="A46" s="401">
        <v>26</v>
      </c>
      <c r="B46" s="186"/>
      <c r="C46" s="377"/>
      <c r="D46" s="149" t="s">
        <v>346</v>
      </c>
      <c r="E46" s="68"/>
      <c r="F46" s="171">
        <f>F44+F45</f>
        <v>615000</v>
      </c>
      <c r="G46" s="171">
        <f t="shared" ref="G46:N46" si="33">G44+G45</f>
        <v>0</v>
      </c>
      <c r="H46" s="171">
        <f t="shared" si="33"/>
        <v>0</v>
      </c>
      <c r="I46" s="171">
        <f t="shared" si="33"/>
        <v>0</v>
      </c>
      <c r="J46" s="171">
        <f t="shared" si="33"/>
        <v>0</v>
      </c>
      <c r="K46" s="171">
        <f t="shared" si="33"/>
        <v>0</v>
      </c>
      <c r="L46" s="171">
        <f t="shared" si="33"/>
        <v>0</v>
      </c>
      <c r="M46" s="159">
        <f t="shared" si="33"/>
        <v>0</v>
      </c>
      <c r="N46" s="159">
        <f t="shared" si="33"/>
        <v>516806.72268907563</v>
      </c>
      <c r="O46" s="159">
        <f t="shared" ref="O46" si="34">O44+O45</f>
        <v>0</v>
      </c>
      <c r="P46" s="159">
        <f t="shared" ref="P46" si="35">P44+P45</f>
        <v>0</v>
      </c>
      <c r="Q46" s="159">
        <f t="shared" ref="Q46" si="36">Q44+Q45</f>
        <v>0</v>
      </c>
      <c r="R46" s="159">
        <f t="shared" ref="R46" si="37">R44+R45</f>
        <v>0</v>
      </c>
      <c r="S46" s="159">
        <f t="shared" ref="S46" si="38">S44+S45</f>
        <v>0</v>
      </c>
      <c r="T46" s="159">
        <f t="shared" ref="T46" si="39">T44+T45</f>
        <v>0</v>
      </c>
      <c r="U46" s="159">
        <f t="shared" ref="U46" si="40">U44+U45</f>
        <v>0</v>
      </c>
      <c r="V46" s="159">
        <f t="shared" ref="V46" si="41">V44+V45</f>
        <v>516806.72268907563</v>
      </c>
      <c r="W46" s="53"/>
      <c r="X46" s="53"/>
      <c r="Y46" s="54"/>
      <c r="Z46" s="156"/>
      <c r="AA46" s="187"/>
      <c r="AB46" s="157"/>
      <c r="AC46" s="124"/>
    </row>
    <row r="47" spans="1:29" ht="90.75" customHeight="1" thickBot="1" x14ac:dyDescent="0.25">
      <c r="A47" s="401">
        <v>27</v>
      </c>
      <c r="B47" s="186">
        <v>20.16</v>
      </c>
      <c r="C47" s="384">
        <v>16</v>
      </c>
      <c r="D47" s="149" t="s">
        <v>355</v>
      </c>
      <c r="E47" s="68" t="s">
        <v>352</v>
      </c>
      <c r="F47" s="171"/>
      <c r="G47" s="171">
        <v>0</v>
      </c>
      <c r="H47" s="171">
        <v>0</v>
      </c>
      <c r="I47" s="171">
        <v>0</v>
      </c>
      <c r="J47" s="171">
        <v>0</v>
      </c>
      <c r="K47" s="171">
        <v>0</v>
      </c>
      <c r="L47" s="171">
        <v>0</v>
      </c>
      <c r="M47" s="171">
        <v>0</v>
      </c>
      <c r="N47" s="159">
        <f>F47/1.19</f>
        <v>0</v>
      </c>
      <c r="O47" s="159">
        <f t="shared" ref="O47:U47" si="42">G47/1.19</f>
        <v>0</v>
      </c>
      <c r="P47" s="159">
        <f t="shared" si="42"/>
        <v>0</v>
      </c>
      <c r="Q47" s="159">
        <f t="shared" si="42"/>
        <v>0</v>
      </c>
      <c r="R47" s="159">
        <f t="shared" si="42"/>
        <v>0</v>
      </c>
      <c r="S47" s="159">
        <f t="shared" si="42"/>
        <v>0</v>
      </c>
      <c r="T47" s="159">
        <f t="shared" si="42"/>
        <v>0</v>
      </c>
      <c r="U47" s="159">
        <f t="shared" si="42"/>
        <v>0</v>
      </c>
      <c r="V47" s="159">
        <f>N47+O47+P47+Q47+R47+S47+T47+U47</f>
        <v>0</v>
      </c>
      <c r="W47" s="53"/>
      <c r="X47" s="53"/>
      <c r="Y47" s="54"/>
      <c r="Z47" s="156"/>
      <c r="AA47" s="187"/>
      <c r="AB47" s="157"/>
      <c r="AC47" s="124"/>
    </row>
    <row r="48" spans="1:29" ht="32.25" customHeight="1" thickBot="1" x14ac:dyDescent="0.25">
      <c r="A48" s="401">
        <v>28</v>
      </c>
      <c r="B48" s="186"/>
      <c r="C48" s="384"/>
      <c r="D48" s="149" t="s">
        <v>350</v>
      </c>
      <c r="E48" s="68"/>
      <c r="F48" s="171">
        <f>F47</f>
        <v>0</v>
      </c>
      <c r="G48" s="171">
        <f t="shared" ref="G48:M48" si="43">G47</f>
        <v>0</v>
      </c>
      <c r="H48" s="171">
        <f t="shared" si="43"/>
        <v>0</v>
      </c>
      <c r="I48" s="171">
        <f t="shared" si="43"/>
        <v>0</v>
      </c>
      <c r="J48" s="171">
        <f t="shared" si="43"/>
        <v>0</v>
      </c>
      <c r="K48" s="171">
        <f t="shared" si="43"/>
        <v>0</v>
      </c>
      <c r="L48" s="171">
        <f t="shared" si="43"/>
        <v>0</v>
      </c>
      <c r="M48" s="171">
        <f t="shared" si="43"/>
        <v>0</v>
      </c>
      <c r="N48" s="159">
        <f>SUM(N47)</f>
        <v>0</v>
      </c>
      <c r="O48" s="159">
        <f t="shared" ref="O48:U48" si="44">SUM(O47)</f>
        <v>0</v>
      </c>
      <c r="P48" s="159">
        <f t="shared" si="44"/>
        <v>0</v>
      </c>
      <c r="Q48" s="159">
        <f t="shared" si="44"/>
        <v>0</v>
      </c>
      <c r="R48" s="159">
        <f t="shared" si="44"/>
        <v>0</v>
      </c>
      <c r="S48" s="159">
        <f t="shared" si="44"/>
        <v>0</v>
      </c>
      <c r="T48" s="159">
        <f t="shared" si="44"/>
        <v>0</v>
      </c>
      <c r="U48" s="159">
        <f t="shared" si="44"/>
        <v>0</v>
      </c>
      <c r="V48" s="159">
        <f>SUM(V47)</f>
        <v>0</v>
      </c>
      <c r="W48" s="53"/>
      <c r="X48" s="53"/>
      <c r="Y48" s="54"/>
      <c r="Z48" s="156"/>
      <c r="AA48" s="187"/>
      <c r="AB48" s="157"/>
      <c r="AC48" s="124"/>
    </row>
    <row r="49" spans="1:80" s="28" customFormat="1" ht="41.25" customHeight="1" thickBot="1" x14ac:dyDescent="0.25">
      <c r="A49" s="401">
        <v>29</v>
      </c>
      <c r="B49" s="155"/>
      <c r="C49" s="158"/>
      <c r="D49" s="152" t="s">
        <v>67</v>
      </c>
      <c r="E49" s="68"/>
      <c r="F49" s="192">
        <f t="shared" ref="F49:V49" si="45">F23+F25+F32+F39+F41+F43+F46+F48</f>
        <v>4254200</v>
      </c>
      <c r="G49" s="192">
        <f t="shared" si="45"/>
        <v>28000</v>
      </c>
      <c r="H49" s="192">
        <f t="shared" si="45"/>
        <v>201000</v>
      </c>
      <c r="I49" s="192">
        <f t="shared" si="45"/>
        <v>1133000</v>
      </c>
      <c r="J49" s="192">
        <f t="shared" si="45"/>
        <v>23000</v>
      </c>
      <c r="K49" s="192">
        <f t="shared" si="45"/>
        <v>102000</v>
      </c>
      <c r="L49" s="192">
        <f t="shared" si="45"/>
        <v>6000</v>
      </c>
      <c r="M49" s="192">
        <f t="shared" si="45"/>
        <v>134000</v>
      </c>
      <c r="N49" s="159">
        <f t="shared" si="45"/>
        <v>3574957.9831932774</v>
      </c>
      <c r="O49" s="159">
        <f t="shared" si="45"/>
        <v>25688.073394495412</v>
      </c>
      <c r="P49" s="159">
        <f t="shared" si="45"/>
        <v>168907.56302521008</v>
      </c>
      <c r="Q49" s="159">
        <f t="shared" si="45"/>
        <v>1019944.491558091</v>
      </c>
      <c r="R49" s="159">
        <f t="shared" si="45"/>
        <v>21100.917431192662</v>
      </c>
      <c r="S49" s="159">
        <f t="shared" si="45"/>
        <v>87718.757227661699</v>
      </c>
      <c r="T49" s="159">
        <f t="shared" si="45"/>
        <v>5350.3970395497645</v>
      </c>
      <c r="U49" s="159">
        <f t="shared" si="45"/>
        <v>112605.04201680672</v>
      </c>
      <c r="V49" s="159">
        <f t="shared" si="45"/>
        <v>5016273.2248862851</v>
      </c>
      <c r="W49" s="53"/>
      <c r="X49" s="69"/>
      <c r="Y49" s="160"/>
      <c r="Z49" s="161"/>
      <c r="AA49" s="162"/>
      <c r="AB49" s="163"/>
      <c r="AC49" s="1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row>
    <row r="50" spans="1:80" ht="15.75" x14ac:dyDescent="0.2">
      <c r="A50" s="400"/>
      <c r="B50" s="114"/>
      <c r="C50" s="114"/>
      <c r="D50" s="111"/>
      <c r="E50" s="109"/>
      <c r="F50" s="188"/>
      <c r="G50" s="188"/>
      <c r="H50" s="108"/>
      <c r="I50" s="108"/>
      <c r="J50" s="185"/>
      <c r="K50" s="363"/>
      <c r="L50" s="185"/>
      <c r="M50" s="108"/>
      <c r="N50" s="116"/>
      <c r="O50" s="242"/>
      <c r="P50" s="114"/>
      <c r="Q50" s="114"/>
      <c r="R50" s="114"/>
      <c r="S50" s="353"/>
      <c r="T50" s="114"/>
      <c r="U50" s="114"/>
      <c r="V50" s="116"/>
      <c r="W50" s="116"/>
      <c r="X50" s="116"/>
      <c r="Y50" s="116"/>
      <c r="Z50" s="116"/>
      <c r="AA50" s="116"/>
      <c r="AB50" s="116"/>
      <c r="AC50" s="124"/>
    </row>
    <row r="51" spans="1:80" ht="15.75" x14ac:dyDescent="0.25">
      <c r="A51" s="114"/>
      <c r="B51" s="114"/>
      <c r="C51" s="114"/>
      <c r="D51" s="111" t="s">
        <v>167</v>
      </c>
      <c r="E51" s="109"/>
      <c r="F51" s="188"/>
      <c r="G51" s="188"/>
      <c r="H51" s="108"/>
      <c r="I51" s="108"/>
      <c r="J51" s="185"/>
      <c r="K51" s="363"/>
      <c r="L51" s="185"/>
      <c r="M51" s="108"/>
      <c r="N51" s="116"/>
      <c r="O51" s="242"/>
      <c r="P51" s="417"/>
      <c r="Q51" s="417"/>
      <c r="R51" s="112"/>
      <c r="S51" s="354"/>
      <c r="T51" s="418" t="s">
        <v>364</v>
      </c>
      <c r="U51" s="418"/>
      <c r="V51" s="418"/>
      <c r="W51" s="116"/>
      <c r="X51" s="116"/>
      <c r="Y51" s="116"/>
      <c r="Z51" s="417" t="s">
        <v>243</v>
      </c>
      <c r="AA51" s="417"/>
      <c r="AB51" s="116"/>
      <c r="AC51" s="116"/>
      <c r="AD51" s="38"/>
    </row>
    <row r="52" spans="1:80" ht="15.75" customHeight="1" x14ac:dyDescent="0.25">
      <c r="A52" s="415" t="s">
        <v>184</v>
      </c>
      <c r="B52" s="415"/>
      <c r="C52" s="415"/>
      <c r="D52" s="415"/>
      <c r="E52" s="109"/>
      <c r="F52" s="188"/>
      <c r="G52" s="188"/>
      <c r="H52" s="108"/>
      <c r="I52" s="108"/>
      <c r="J52" s="185"/>
      <c r="K52" s="363"/>
      <c r="L52" s="185"/>
      <c r="M52" s="108"/>
      <c r="N52" s="116"/>
      <c r="O52" s="242"/>
      <c r="P52" s="116"/>
      <c r="Q52" s="116"/>
      <c r="R52" s="117"/>
      <c r="S52" s="368"/>
      <c r="T52" s="419" t="s">
        <v>174</v>
      </c>
      <c r="U52" s="419"/>
      <c r="V52" s="419"/>
      <c r="W52" s="419"/>
      <c r="X52" s="419"/>
      <c r="Y52" s="420" t="s">
        <v>365</v>
      </c>
      <c r="Z52" s="420"/>
      <c r="AA52" s="420"/>
      <c r="AB52" s="420"/>
      <c r="AC52" s="118"/>
      <c r="AD52" s="43"/>
    </row>
    <row r="53" spans="1:80" ht="15.75" customHeight="1" x14ac:dyDescent="0.2">
      <c r="A53" s="114"/>
      <c r="B53" s="415" t="s">
        <v>183</v>
      </c>
      <c r="C53" s="415"/>
      <c r="D53" s="415"/>
      <c r="E53" s="109"/>
      <c r="F53" s="188"/>
      <c r="G53" s="188"/>
      <c r="H53" s="108"/>
      <c r="I53" s="108"/>
      <c r="J53" s="185"/>
      <c r="K53" s="363"/>
      <c r="L53" s="185"/>
      <c r="M53" s="108"/>
      <c r="N53" s="116"/>
      <c r="O53" s="242"/>
      <c r="P53" s="114"/>
      <c r="Q53" s="115"/>
      <c r="R53" s="115"/>
      <c r="S53" s="352"/>
      <c r="T53" s="417" t="s">
        <v>335</v>
      </c>
      <c r="U53" s="417"/>
      <c r="V53" s="417"/>
      <c r="W53" s="417"/>
      <c r="X53" s="258"/>
      <c r="Y53" s="258"/>
      <c r="Z53" s="417" t="s">
        <v>366</v>
      </c>
      <c r="AA53" s="417"/>
      <c r="AB53" s="116"/>
      <c r="AC53" s="116"/>
      <c r="AD53" s="38"/>
    </row>
    <row r="54" spans="1:80" ht="17.25" customHeight="1" x14ac:dyDescent="0.2">
      <c r="A54" s="120"/>
      <c r="B54" s="120"/>
      <c r="C54" s="120"/>
      <c r="D54" s="129"/>
      <c r="E54" s="126"/>
      <c r="F54" s="131"/>
      <c r="G54" s="131"/>
      <c r="H54" s="122"/>
      <c r="I54" s="122"/>
      <c r="J54" s="178"/>
      <c r="K54" s="355"/>
      <c r="L54" s="178"/>
      <c r="M54" s="122"/>
      <c r="N54" s="124"/>
      <c r="O54" s="124"/>
      <c r="P54" s="120"/>
      <c r="Q54" s="164"/>
      <c r="R54" s="164"/>
      <c r="S54" s="164"/>
      <c r="T54" s="164"/>
      <c r="U54" s="120"/>
      <c r="V54" s="416"/>
      <c r="W54" s="416"/>
      <c r="X54" s="416"/>
      <c r="Y54" s="416"/>
      <c r="Z54" s="416"/>
      <c r="AA54" s="165"/>
      <c r="AB54" s="124"/>
      <c r="AC54" s="124"/>
    </row>
    <row r="55" spans="1:80" x14ac:dyDescent="0.2">
      <c r="F55" s="189"/>
      <c r="M55" s="22"/>
    </row>
    <row r="56" spans="1:80" x14ac:dyDescent="0.2">
      <c r="F56" s="189"/>
      <c r="M56" s="22"/>
    </row>
    <row r="57" spans="1:80" x14ac:dyDescent="0.2">
      <c r="F57" s="189"/>
      <c r="M57" s="22"/>
    </row>
    <row r="58" spans="1:80" x14ac:dyDescent="0.2">
      <c r="F58" s="189"/>
      <c r="M58" s="22"/>
    </row>
    <row r="59" spans="1:80" x14ac:dyDescent="0.2">
      <c r="F59" s="189"/>
      <c r="M59" s="22"/>
    </row>
    <row r="60" spans="1:80" x14ac:dyDescent="0.2">
      <c r="F60" s="189"/>
      <c r="M60" s="22"/>
    </row>
    <row r="61" spans="1:80" x14ac:dyDescent="0.2">
      <c r="F61" s="189"/>
      <c r="M61" s="22"/>
    </row>
    <row r="62" spans="1:80" x14ac:dyDescent="0.2">
      <c r="F62" s="189"/>
      <c r="M62" s="22"/>
    </row>
    <row r="63" spans="1:80" x14ac:dyDescent="0.2">
      <c r="F63" s="189"/>
      <c r="M63" s="22"/>
    </row>
    <row r="64" spans="1:80" x14ac:dyDescent="0.2">
      <c r="F64" s="189"/>
      <c r="M64" s="22"/>
    </row>
    <row r="65" spans="6:13" x14ac:dyDescent="0.2">
      <c r="F65" s="189"/>
      <c r="M65" s="22"/>
    </row>
    <row r="66" spans="6:13" x14ac:dyDescent="0.2">
      <c r="F66" s="189"/>
      <c r="M66" s="22"/>
    </row>
    <row r="67" spans="6:13" x14ac:dyDescent="0.2">
      <c r="F67" s="189"/>
      <c r="M67" s="22"/>
    </row>
    <row r="68" spans="6:13" x14ac:dyDescent="0.2">
      <c r="F68" s="189"/>
      <c r="M68" s="22"/>
    </row>
    <row r="69" spans="6:13" x14ac:dyDescent="0.2">
      <c r="F69" s="189"/>
      <c r="M69" s="22"/>
    </row>
    <row r="70" spans="6:13" x14ac:dyDescent="0.2">
      <c r="F70" s="189"/>
      <c r="M70" s="22"/>
    </row>
    <row r="71" spans="6:13" x14ac:dyDescent="0.2">
      <c r="F71" s="189"/>
      <c r="M71" s="22"/>
    </row>
    <row r="72" spans="6:13" x14ac:dyDescent="0.2">
      <c r="F72" s="189"/>
      <c r="M72" s="22"/>
    </row>
    <row r="73" spans="6:13" x14ac:dyDescent="0.2">
      <c r="F73" s="189"/>
      <c r="M73" s="22"/>
    </row>
    <row r="74" spans="6:13" x14ac:dyDescent="0.2">
      <c r="F74" s="189"/>
      <c r="M74" s="22"/>
    </row>
    <row r="75" spans="6:13" x14ac:dyDescent="0.2">
      <c r="F75" s="189"/>
      <c r="M75" s="22"/>
    </row>
    <row r="76" spans="6:13" x14ac:dyDescent="0.2">
      <c r="F76" s="189"/>
      <c r="M76" s="22"/>
    </row>
    <row r="77" spans="6:13" x14ac:dyDescent="0.2">
      <c r="F77" s="189"/>
      <c r="M77" s="22"/>
    </row>
    <row r="78" spans="6:13" x14ac:dyDescent="0.2">
      <c r="F78" s="189"/>
      <c r="M78" s="22"/>
    </row>
    <row r="79" spans="6:13" x14ac:dyDescent="0.2">
      <c r="F79" s="189"/>
      <c r="M79" s="22"/>
    </row>
    <row r="80" spans="6:13" x14ac:dyDescent="0.2">
      <c r="F80" s="189"/>
      <c r="M80" s="22"/>
    </row>
    <row r="81" spans="6:13" x14ac:dyDescent="0.2">
      <c r="F81" s="189"/>
      <c r="M81" s="22"/>
    </row>
    <row r="82" spans="6:13" x14ac:dyDescent="0.2">
      <c r="F82" s="189"/>
      <c r="M82" s="22"/>
    </row>
    <row r="83" spans="6:13" x14ac:dyDescent="0.2">
      <c r="F83" s="189"/>
      <c r="M83" s="22"/>
    </row>
    <row r="84" spans="6:13" x14ac:dyDescent="0.2">
      <c r="F84" s="189"/>
      <c r="M84" s="22"/>
    </row>
    <row r="85" spans="6:13" x14ac:dyDescent="0.2">
      <c r="F85" s="189"/>
      <c r="M85" s="22"/>
    </row>
    <row r="86" spans="6:13" x14ac:dyDescent="0.2">
      <c r="F86" s="189"/>
      <c r="M86" s="22"/>
    </row>
    <row r="87" spans="6:13" x14ac:dyDescent="0.2">
      <c r="F87" s="189"/>
      <c r="M87" s="22"/>
    </row>
    <row r="88" spans="6:13" x14ac:dyDescent="0.2">
      <c r="F88" s="189"/>
      <c r="M88" s="22"/>
    </row>
    <row r="89" spans="6:13" x14ac:dyDescent="0.2">
      <c r="F89" s="189"/>
      <c r="M89" s="22"/>
    </row>
    <row r="90" spans="6:13" x14ac:dyDescent="0.2">
      <c r="F90" s="189"/>
      <c r="M90" s="22"/>
    </row>
    <row r="91" spans="6:13" x14ac:dyDescent="0.2">
      <c r="F91" s="189"/>
      <c r="M91" s="22"/>
    </row>
    <row r="92" spans="6:13" x14ac:dyDescent="0.2">
      <c r="F92" s="189"/>
      <c r="M92" s="22"/>
    </row>
    <row r="93" spans="6:13" x14ac:dyDescent="0.2">
      <c r="F93" s="189"/>
      <c r="M93" s="22"/>
    </row>
    <row r="94" spans="6:13" x14ac:dyDescent="0.2">
      <c r="F94" s="189"/>
      <c r="M94" s="22"/>
    </row>
    <row r="95" spans="6:13" x14ac:dyDescent="0.2">
      <c r="F95" s="189"/>
      <c r="M95" s="22"/>
    </row>
    <row r="96" spans="6:13" x14ac:dyDescent="0.2">
      <c r="F96" s="189"/>
      <c r="M96" s="22"/>
    </row>
    <row r="97" spans="6:13" x14ac:dyDescent="0.2">
      <c r="F97" s="189"/>
      <c r="M97" s="22"/>
    </row>
    <row r="98" spans="6:13" x14ac:dyDescent="0.2">
      <c r="F98" s="189"/>
      <c r="M98" s="22"/>
    </row>
    <row r="99" spans="6:13" x14ac:dyDescent="0.2">
      <c r="F99" s="189"/>
      <c r="M99" s="22"/>
    </row>
    <row r="100" spans="6:13" x14ac:dyDescent="0.2">
      <c r="F100" s="189"/>
      <c r="M100" s="22"/>
    </row>
    <row r="101" spans="6:13" x14ac:dyDescent="0.2">
      <c r="F101" s="189"/>
      <c r="M101" s="22"/>
    </row>
    <row r="102" spans="6:13" x14ac:dyDescent="0.2">
      <c r="F102" s="189"/>
      <c r="M102" s="22"/>
    </row>
    <row r="103" spans="6:13" x14ac:dyDescent="0.2">
      <c r="F103" s="189"/>
      <c r="M103" s="22"/>
    </row>
    <row r="104" spans="6:13" x14ac:dyDescent="0.2">
      <c r="F104" s="189"/>
      <c r="M104" s="22"/>
    </row>
    <row r="105" spans="6:13" x14ac:dyDescent="0.2">
      <c r="F105" s="189"/>
      <c r="M105" s="22"/>
    </row>
    <row r="106" spans="6:13" x14ac:dyDescent="0.2">
      <c r="F106" s="189"/>
      <c r="M106" s="22"/>
    </row>
    <row r="107" spans="6:13" x14ac:dyDescent="0.2">
      <c r="F107" s="189"/>
      <c r="M107" s="22"/>
    </row>
    <row r="108" spans="6:13" x14ac:dyDescent="0.2">
      <c r="F108" s="189"/>
      <c r="M108" s="22"/>
    </row>
    <row r="109" spans="6:13" x14ac:dyDescent="0.2">
      <c r="F109" s="189"/>
      <c r="M109" s="22"/>
    </row>
    <row r="110" spans="6:13" x14ac:dyDescent="0.2">
      <c r="F110" s="189"/>
      <c r="M110" s="22"/>
    </row>
    <row r="111" spans="6:13" x14ac:dyDescent="0.2">
      <c r="F111" s="189"/>
      <c r="M111" s="22"/>
    </row>
    <row r="112" spans="6:13" x14ac:dyDescent="0.2">
      <c r="F112" s="189"/>
      <c r="M112" s="22"/>
    </row>
    <row r="113" spans="6:13" x14ac:dyDescent="0.2">
      <c r="F113" s="189"/>
      <c r="M113" s="22"/>
    </row>
    <row r="114" spans="6:13" x14ac:dyDescent="0.2">
      <c r="F114" s="189"/>
      <c r="M114" s="22"/>
    </row>
    <row r="115" spans="6:13" x14ac:dyDescent="0.2">
      <c r="F115" s="189"/>
      <c r="M115" s="22"/>
    </row>
    <row r="116" spans="6:13" x14ac:dyDescent="0.2">
      <c r="F116" s="189"/>
      <c r="M116" s="22"/>
    </row>
    <row r="117" spans="6:13" x14ac:dyDescent="0.2">
      <c r="F117" s="189"/>
      <c r="M117" s="22"/>
    </row>
  </sheetData>
  <mergeCells count="32">
    <mergeCell ref="AA18:AA19"/>
    <mergeCell ref="AB18:AB19"/>
    <mergeCell ref="W18:W19"/>
    <mergeCell ref="Y18:Y19"/>
    <mergeCell ref="Z18:Z19"/>
    <mergeCell ref="X18:X19"/>
    <mergeCell ref="Y17:Z17"/>
    <mergeCell ref="A18:A19"/>
    <mergeCell ref="B18:B19"/>
    <mergeCell ref="C18:C19"/>
    <mergeCell ref="D18:D19"/>
    <mergeCell ref="E18:E19"/>
    <mergeCell ref="U5:W5"/>
    <mergeCell ref="B6:E6"/>
    <mergeCell ref="B7:E7"/>
    <mergeCell ref="C10:AB10"/>
    <mergeCell ref="U6:W6"/>
    <mergeCell ref="B5:N5"/>
    <mergeCell ref="Y6:AB6"/>
    <mergeCell ref="X7:AB7"/>
    <mergeCell ref="X8:AC8"/>
    <mergeCell ref="AA34:AB34"/>
    <mergeCell ref="B53:D53"/>
    <mergeCell ref="V54:Z54"/>
    <mergeCell ref="A52:D52"/>
    <mergeCell ref="P51:Q51"/>
    <mergeCell ref="T51:V51"/>
    <mergeCell ref="T52:X52"/>
    <mergeCell ref="T53:W53"/>
    <mergeCell ref="Z51:AA51"/>
    <mergeCell ref="Y52:AB52"/>
    <mergeCell ref="Z53:AA53"/>
  </mergeCells>
  <pageMargins left="0.61811023600000004" right="0.25" top="0.31496062992126" bottom="6.4960630000000005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18"/>
  <sheetViews>
    <sheetView tabSelected="1" topLeftCell="A86" zoomScale="85" zoomScaleNormal="85" workbookViewId="0">
      <selection activeCell="Z94" sqref="Z94"/>
    </sheetView>
  </sheetViews>
  <sheetFormatPr defaultColWidth="9.140625" defaultRowHeight="15.75" x14ac:dyDescent="0.2"/>
  <cols>
    <col min="1" max="1" width="5.42578125" style="1" customWidth="1"/>
    <col min="2" max="2" width="9.42578125" style="2" customWidth="1"/>
    <col min="3" max="3" width="6.42578125" style="1" customWidth="1"/>
    <col min="4" max="4" width="21.140625" style="7" customWidth="1"/>
    <col min="5" max="5" width="11.28515625" style="3" customWidth="1"/>
    <col min="6" max="6" width="12.7109375" style="6" hidden="1" customWidth="1"/>
    <col min="7" max="7" width="12.7109375" style="4" hidden="1" customWidth="1"/>
    <col min="8" max="8" width="9.7109375" style="46" hidden="1" customWidth="1"/>
    <col min="9" max="9" width="10" style="4" hidden="1" customWidth="1"/>
    <col min="10" max="10" width="9.28515625" style="4" hidden="1" customWidth="1"/>
    <col min="11" max="11" width="10.42578125" style="46" hidden="1" customWidth="1"/>
    <col min="12" max="12" width="10.5703125" style="36" hidden="1" customWidth="1"/>
    <col min="13" max="13" width="12.28515625" style="1" customWidth="1"/>
    <col min="14" max="15" width="11.42578125" style="1" customWidth="1"/>
    <col min="16" max="16" width="12.85546875" style="1" customWidth="1"/>
    <col min="17" max="17" width="10.7109375" style="1" customWidth="1"/>
    <col min="18" max="18" width="12.7109375" style="1" customWidth="1"/>
    <col min="19" max="19" width="11.7109375" style="1" customWidth="1"/>
    <col min="20" max="20" width="12.7109375" style="1" customWidth="1"/>
    <col min="21" max="21" width="8" style="1" customWidth="1"/>
    <col min="22" max="22" width="9.140625" style="347" customWidth="1"/>
    <col min="23" max="23" width="9.7109375" style="347" customWidth="1"/>
    <col min="24" max="27" width="9.140625" style="4"/>
    <col min="28" max="28" width="9.140625" style="4" customWidth="1"/>
    <col min="29" max="16384" width="9.140625" style="4"/>
  </cols>
  <sheetData>
    <row r="1" spans="1:42" hidden="1" x14ac:dyDescent="0.2"/>
    <row r="2" spans="1:42" ht="18" customHeight="1" x14ac:dyDescent="0.2">
      <c r="D2" s="2"/>
      <c r="E2" s="472" t="s">
        <v>92</v>
      </c>
      <c r="F2" s="472"/>
      <c r="G2" s="472"/>
      <c r="H2" s="472"/>
      <c r="I2" s="472"/>
      <c r="J2" s="472"/>
      <c r="K2" s="472"/>
      <c r="L2" s="472"/>
      <c r="M2" s="472"/>
      <c r="N2" s="472"/>
      <c r="O2" s="472"/>
      <c r="P2" s="472"/>
      <c r="Q2" s="472"/>
      <c r="R2" s="287"/>
      <c r="S2" s="37"/>
    </row>
    <row r="3" spans="1:42" ht="15" customHeight="1" x14ac:dyDescent="0.2">
      <c r="D3" s="2"/>
      <c r="F3" s="2"/>
      <c r="G3" s="2"/>
      <c r="H3" s="42"/>
      <c r="I3" s="2"/>
      <c r="J3" s="2"/>
      <c r="K3" s="42"/>
      <c r="L3" s="35"/>
    </row>
    <row r="4" spans="1:42" ht="16.5" thickBot="1" x14ac:dyDescent="0.25">
      <c r="B4" s="1"/>
      <c r="C4" s="5"/>
      <c r="D4" s="1"/>
    </row>
    <row r="5" spans="1:42" ht="21" customHeight="1" thickBot="1" x14ac:dyDescent="0.25">
      <c r="A5" s="66"/>
      <c r="B5" s="66"/>
      <c r="C5" s="66"/>
      <c r="D5" s="67"/>
      <c r="E5" s="68" t="s">
        <v>2</v>
      </c>
      <c r="F5" s="69" t="s">
        <v>130</v>
      </c>
      <c r="G5" s="70" t="s">
        <v>129</v>
      </c>
      <c r="H5" s="70" t="s">
        <v>189</v>
      </c>
      <c r="I5" s="263" t="s">
        <v>86</v>
      </c>
      <c r="J5" s="72" t="s">
        <v>232</v>
      </c>
      <c r="K5" s="72" t="s">
        <v>233</v>
      </c>
      <c r="L5" s="260" t="s">
        <v>212</v>
      </c>
      <c r="M5" s="71" t="s">
        <v>130</v>
      </c>
      <c r="N5" s="71" t="s">
        <v>129</v>
      </c>
      <c r="O5" s="384" t="s">
        <v>189</v>
      </c>
      <c r="P5" s="71" t="s">
        <v>86</v>
      </c>
      <c r="Q5" s="49" t="s">
        <v>232</v>
      </c>
      <c r="R5" s="49" t="s">
        <v>233</v>
      </c>
      <c r="S5" s="49" t="s">
        <v>212</v>
      </c>
      <c r="T5" s="74"/>
      <c r="U5" s="75"/>
      <c r="V5" s="463"/>
      <c r="W5" s="463"/>
    </row>
    <row r="6" spans="1:42" s="2" customFormat="1" ht="129" customHeight="1" thickBot="1" x14ac:dyDescent="0.25">
      <c r="A6" s="445" t="s">
        <v>4</v>
      </c>
      <c r="B6" s="435" t="s">
        <v>5</v>
      </c>
      <c r="C6" s="445" t="s">
        <v>6</v>
      </c>
      <c r="D6" s="445" t="s">
        <v>120</v>
      </c>
      <c r="E6" s="478" t="s">
        <v>185</v>
      </c>
      <c r="F6" s="78" t="s">
        <v>100</v>
      </c>
      <c r="G6" s="78" t="s">
        <v>244</v>
      </c>
      <c r="H6" s="78" t="s">
        <v>192</v>
      </c>
      <c r="I6" s="78" t="s">
        <v>101</v>
      </c>
      <c r="J6" s="78" t="s">
        <v>102</v>
      </c>
      <c r="K6" s="302" t="s">
        <v>229</v>
      </c>
      <c r="L6" s="143" t="s">
        <v>134</v>
      </c>
      <c r="M6" s="277" t="s">
        <v>172</v>
      </c>
      <c r="N6" s="166" t="s">
        <v>171</v>
      </c>
      <c r="O6" s="387" t="s">
        <v>188</v>
      </c>
      <c r="P6" s="166" t="s">
        <v>170</v>
      </c>
      <c r="Q6" s="166" t="s">
        <v>223</v>
      </c>
      <c r="R6" s="278" t="s">
        <v>230</v>
      </c>
      <c r="S6" s="167" t="s">
        <v>337</v>
      </c>
      <c r="T6" s="79" t="s">
        <v>3</v>
      </c>
      <c r="U6" s="468" t="s">
        <v>87</v>
      </c>
      <c r="V6" s="458" t="s">
        <v>88</v>
      </c>
      <c r="W6" s="458" t="s">
        <v>147</v>
      </c>
    </row>
    <row r="7" spans="1:42" s="2" customFormat="1" ht="98.25" customHeight="1" thickBot="1" x14ac:dyDescent="0.25">
      <c r="A7" s="446"/>
      <c r="B7" s="451"/>
      <c r="C7" s="446"/>
      <c r="D7" s="446"/>
      <c r="E7" s="479"/>
      <c r="F7" s="39" t="s">
        <v>8</v>
      </c>
      <c r="G7" s="39" t="s">
        <v>8</v>
      </c>
      <c r="H7" s="384" t="s">
        <v>8</v>
      </c>
      <c r="I7" s="39" t="s">
        <v>8</v>
      </c>
      <c r="J7" s="39" t="s">
        <v>8</v>
      </c>
      <c r="K7" s="291" t="s">
        <v>8</v>
      </c>
      <c r="L7" s="39" t="s">
        <v>8</v>
      </c>
      <c r="M7" s="445" t="s">
        <v>123</v>
      </c>
      <c r="N7" s="431" t="s">
        <v>96</v>
      </c>
      <c r="O7" s="427" t="s">
        <v>96</v>
      </c>
      <c r="P7" s="431" t="s">
        <v>96</v>
      </c>
      <c r="Q7" s="431" t="s">
        <v>96</v>
      </c>
      <c r="R7" s="445" t="s">
        <v>96</v>
      </c>
      <c r="S7" s="431" t="s">
        <v>96</v>
      </c>
      <c r="T7" s="431" t="s">
        <v>175</v>
      </c>
      <c r="U7" s="469"/>
      <c r="V7" s="459"/>
      <c r="W7" s="459"/>
    </row>
    <row r="8" spans="1:42" s="42" customFormat="1" ht="36.75" customHeight="1" thickBot="1" x14ac:dyDescent="0.25">
      <c r="A8" s="447"/>
      <c r="B8" s="436"/>
      <c r="C8" s="447"/>
      <c r="D8" s="447"/>
      <c r="E8" s="448"/>
      <c r="F8" s="44"/>
      <c r="G8" s="44"/>
      <c r="H8" s="385"/>
      <c r="I8" s="44"/>
      <c r="J8" s="44"/>
      <c r="K8" s="294"/>
      <c r="L8" s="44"/>
      <c r="M8" s="447"/>
      <c r="N8" s="448"/>
      <c r="O8" s="447"/>
      <c r="P8" s="448"/>
      <c r="Q8" s="448"/>
      <c r="R8" s="447"/>
      <c r="S8" s="448"/>
      <c r="T8" s="448"/>
      <c r="U8" s="470"/>
      <c r="V8" s="460"/>
      <c r="W8" s="460"/>
    </row>
    <row r="9" spans="1:42" ht="29.25" customHeight="1" thickBot="1" x14ac:dyDescent="0.25">
      <c r="A9" s="444">
        <v>1</v>
      </c>
      <c r="B9" s="449" t="s">
        <v>9</v>
      </c>
      <c r="C9" s="444">
        <v>1</v>
      </c>
      <c r="D9" s="450" t="s">
        <v>328</v>
      </c>
      <c r="E9" s="443" t="s">
        <v>10</v>
      </c>
      <c r="F9" s="455">
        <v>38500</v>
      </c>
      <c r="G9" s="444">
        <v>2500</v>
      </c>
      <c r="H9" s="453">
        <v>0</v>
      </c>
      <c r="I9" s="444">
        <v>5000</v>
      </c>
      <c r="J9" s="444">
        <v>1000</v>
      </c>
      <c r="K9" s="453">
        <v>2000</v>
      </c>
      <c r="L9" s="444">
        <v>1000</v>
      </c>
      <c r="M9" s="452">
        <f t="shared" ref="M9:S9" si="0">F9/1.19</f>
        <v>32352.941176470591</v>
      </c>
      <c r="N9" s="452">
        <f t="shared" si="0"/>
        <v>2100.840336134454</v>
      </c>
      <c r="O9" s="452">
        <f t="shared" si="0"/>
        <v>0</v>
      </c>
      <c r="P9" s="452">
        <f t="shared" si="0"/>
        <v>4201.680672268908</v>
      </c>
      <c r="Q9" s="452">
        <f t="shared" si="0"/>
        <v>840.3361344537816</v>
      </c>
      <c r="R9" s="476">
        <f t="shared" si="0"/>
        <v>1680.6722689075632</v>
      </c>
      <c r="S9" s="452">
        <f t="shared" si="0"/>
        <v>840.3361344537816</v>
      </c>
      <c r="T9" s="452">
        <f>SUM(M9:S9)</f>
        <v>42016.806722689085</v>
      </c>
      <c r="U9" s="474" t="s">
        <v>89</v>
      </c>
      <c r="V9" s="473" t="s">
        <v>267</v>
      </c>
      <c r="W9" s="475" t="s">
        <v>260</v>
      </c>
    </row>
    <row r="10" spans="1:42" ht="19.5" customHeight="1" thickBot="1" x14ac:dyDescent="0.25">
      <c r="A10" s="444"/>
      <c r="B10" s="449"/>
      <c r="C10" s="444"/>
      <c r="D10" s="450"/>
      <c r="E10" s="443"/>
      <c r="F10" s="455"/>
      <c r="G10" s="444"/>
      <c r="H10" s="454"/>
      <c r="I10" s="444"/>
      <c r="J10" s="444"/>
      <c r="K10" s="454"/>
      <c r="L10" s="444"/>
      <c r="M10" s="452"/>
      <c r="N10" s="452"/>
      <c r="O10" s="452"/>
      <c r="P10" s="452"/>
      <c r="Q10" s="452"/>
      <c r="R10" s="477"/>
      <c r="S10" s="452"/>
      <c r="T10" s="452"/>
      <c r="U10" s="474"/>
      <c r="V10" s="473"/>
      <c r="W10" s="475"/>
    </row>
    <row r="11" spans="1:42" s="9" customFormat="1" ht="25.5" customHeight="1" thickBot="1" x14ac:dyDescent="0.25">
      <c r="A11" s="39">
        <v>2</v>
      </c>
      <c r="B11" s="82"/>
      <c r="C11" s="39"/>
      <c r="D11" s="48" t="s">
        <v>103</v>
      </c>
      <c r="E11" s="270"/>
      <c r="F11" s="83"/>
      <c r="G11" s="83"/>
      <c r="H11" s="83"/>
      <c r="I11" s="83"/>
      <c r="J11" s="83"/>
      <c r="K11" s="83"/>
      <c r="L11" s="83"/>
      <c r="M11" s="81">
        <f t="shared" ref="M11:S11" si="1">SUM(M9)</f>
        <v>32352.941176470591</v>
      </c>
      <c r="N11" s="81">
        <f t="shared" si="1"/>
        <v>2100.840336134454</v>
      </c>
      <c r="O11" s="383">
        <f t="shared" si="1"/>
        <v>0</v>
      </c>
      <c r="P11" s="81">
        <f t="shared" si="1"/>
        <v>4201.680672268908</v>
      </c>
      <c r="Q11" s="81">
        <f t="shared" si="1"/>
        <v>840.3361344537816</v>
      </c>
      <c r="R11" s="321">
        <f t="shared" si="1"/>
        <v>1680.6722689075632</v>
      </c>
      <c r="S11" s="81">
        <f t="shared" si="1"/>
        <v>840.3361344537816</v>
      </c>
      <c r="T11" s="81">
        <f t="shared" ref="T11:T17" si="2">SUM(M11:S11)</f>
        <v>42016.806722689085</v>
      </c>
      <c r="U11" s="283"/>
      <c r="V11" s="91"/>
      <c r="W11" s="92"/>
      <c r="X11" s="8"/>
      <c r="Y11" s="8"/>
      <c r="Z11" s="8"/>
      <c r="AA11" s="8"/>
      <c r="AB11" s="8"/>
      <c r="AC11" s="8"/>
      <c r="AD11" s="8"/>
      <c r="AE11" s="8"/>
      <c r="AF11" s="8"/>
      <c r="AG11" s="8"/>
      <c r="AH11" s="8"/>
      <c r="AI11" s="8"/>
      <c r="AJ11" s="8"/>
      <c r="AK11" s="8"/>
      <c r="AL11" s="8"/>
      <c r="AM11" s="8"/>
      <c r="AN11" s="8"/>
      <c r="AO11" s="8"/>
      <c r="AP11" s="8"/>
    </row>
    <row r="12" spans="1:42" s="8" customFormat="1" ht="140.25" customHeight="1" thickBot="1" x14ac:dyDescent="0.25">
      <c r="A12" s="39">
        <v>3</v>
      </c>
      <c r="B12" s="62" t="s">
        <v>11</v>
      </c>
      <c r="C12" s="39">
        <v>2</v>
      </c>
      <c r="D12" s="48" t="s">
        <v>327</v>
      </c>
      <c r="E12" s="270" t="s">
        <v>104</v>
      </c>
      <c r="F12" s="83">
        <v>2000</v>
      </c>
      <c r="G12" s="83">
        <v>7000</v>
      </c>
      <c r="H12" s="83">
        <v>0</v>
      </c>
      <c r="I12" s="83">
        <v>17000</v>
      </c>
      <c r="J12" s="83">
        <v>1000</v>
      </c>
      <c r="K12" s="83">
        <v>3000</v>
      </c>
      <c r="L12" s="83">
        <v>1000</v>
      </c>
      <c r="M12" s="81">
        <f t="shared" ref="M12:S12" si="3">F12/1.19</f>
        <v>1680.6722689075632</v>
      </c>
      <c r="N12" s="81">
        <f t="shared" si="3"/>
        <v>5882.3529411764712</v>
      </c>
      <c r="O12" s="383">
        <f t="shared" si="3"/>
        <v>0</v>
      </c>
      <c r="P12" s="81">
        <f t="shared" si="3"/>
        <v>14285.714285714286</v>
      </c>
      <c r="Q12" s="81">
        <f t="shared" si="3"/>
        <v>840.3361344537816</v>
      </c>
      <c r="R12" s="321">
        <f t="shared" si="3"/>
        <v>2521.0084033613448</v>
      </c>
      <c r="S12" s="81">
        <f t="shared" si="3"/>
        <v>840.3361344537816</v>
      </c>
      <c r="T12" s="330">
        <f t="shared" si="2"/>
        <v>26050.420168067227</v>
      </c>
      <c r="U12" s="284" t="s">
        <v>89</v>
      </c>
      <c r="V12" s="339" t="s">
        <v>261</v>
      </c>
      <c r="W12" s="339" t="s">
        <v>262</v>
      </c>
    </row>
    <row r="13" spans="1:42" s="10" customFormat="1" ht="29.25" customHeight="1" thickBot="1" x14ac:dyDescent="0.25">
      <c r="A13" s="39">
        <v>4</v>
      </c>
      <c r="B13" s="62"/>
      <c r="C13" s="62"/>
      <c r="D13" s="62" t="s">
        <v>105</v>
      </c>
      <c r="E13" s="276"/>
      <c r="F13" s="84">
        <f t="shared" ref="F13:L13" si="4">SUM(F12)</f>
        <v>2000</v>
      </c>
      <c r="G13" s="84">
        <f t="shared" si="4"/>
        <v>7000</v>
      </c>
      <c r="H13" s="84"/>
      <c r="I13" s="84">
        <f t="shared" si="4"/>
        <v>17000</v>
      </c>
      <c r="J13" s="84">
        <f t="shared" si="4"/>
        <v>1000</v>
      </c>
      <c r="K13" s="84">
        <f t="shared" si="4"/>
        <v>3000</v>
      </c>
      <c r="L13" s="84">
        <f t="shared" si="4"/>
        <v>1000</v>
      </c>
      <c r="M13" s="81">
        <f t="shared" ref="M13:S13" si="5">SUM(M12)</f>
        <v>1680.6722689075632</v>
      </c>
      <c r="N13" s="81">
        <f t="shared" si="5"/>
        <v>5882.3529411764712</v>
      </c>
      <c r="O13" s="383">
        <f t="shared" si="5"/>
        <v>0</v>
      </c>
      <c r="P13" s="81">
        <f t="shared" si="5"/>
        <v>14285.714285714286</v>
      </c>
      <c r="Q13" s="81">
        <f t="shared" si="5"/>
        <v>840.3361344537816</v>
      </c>
      <c r="R13" s="288">
        <f t="shared" si="5"/>
        <v>2521.0084033613448</v>
      </c>
      <c r="S13" s="81">
        <f t="shared" si="5"/>
        <v>840.3361344537816</v>
      </c>
      <c r="T13" s="330">
        <f t="shared" si="2"/>
        <v>26050.420168067227</v>
      </c>
      <c r="U13" s="283"/>
      <c r="V13" s="91"/>
      <c r="W13" s="92"/>
      <c r="X13" s="8"/>
      <c r="Y13" s="8"/>
      <c r="Z13" s="8"/>
      <c r="AA13" s="8"/>
      <c r="AB13" s="8"/>
      <c r="AC13" s="8"/>
      <c r="AD13" s="8"/>
      <c r="AE13" s="8"/>
      <c r="AF13" s="8"/>
      <c r="AG13" s="8"/>
      <c r="AH13" s="8"/>
      <c r="AI13" s="8"/>
      <c r="AJ13" s="8"/>
      <c r="AK13" s="8"/>
      <c r="AL13" s="8"/>
      <c r="AM13" s="8"/>
      <c r="AN13" s="8"/>
      <c r="AO13" s="8"/>
      <c r="AP13" s="8"/>
    </row>
    <row r="14" spans="1:42" ht="82.5" customHeight="1" thickBot="1" x14ac:dyDescent="0.25">
      <c r="A14" s="39">
        <v>5</v>
      </c>
      <c r="B14" s="39" t="s">
        <v>13</v>
      </c>
      <c r="C14" s="39">
        <v>3</v>
      </c>
      <c r="D14" s="48" t="s">
        <v>14</v>
      </c>
      <c r="E14" s="270" t="s">
        <v>15</v>
      </c>
      <c r="F14" s="64">
        <v>1328000</v>
      </c>
      <c r="G14" s="64">
        <v>269000</v>
      </c>
      <c r="H14" s="361"/>
      <c r="I14" s="64">
        <v>999000</v>
      </c>
      <c r="J14" s="64">
        <v>33000</v>
      </c>
      <c r="K14" s="293">
        <v>52000</v>
      </c>
      <c r="L14" s="64">
        <v>18000</v>
      </c>
      <c r="M14" s="81">
        <f t="shared" ref="M14:S14" si="6">F14/1.19</f>
        <v>1115966.3865546219</v>
      </c>
      <c r="N14" s="81">
        <f t="shared" si="6"/>
        <v>226050.42016806724</v>
      </c>
      <c r="O14" s="383">
        <f t="shared" si="6"/>
        <v>0</v>
      </c>
      <c r="P14" s="81">
        <f t="shared" si="6"/>
        <v>839495.79831932776</v>
      </c>
      <c r="Q14" s="81">
        <f t="shared" si="6"/>
        <v>27731.092436974792</v>
      </c>
      <c r="R14" s="288">
        <f t="shared" si="6"/>
        <v>43697.478991596639</v>
      </c>
      <c r="S14" s="81">
        <f t="shared" si="6"/>
        <v>15126.050420168069</v>
      </c>
      <c r="T14" s="330">
        <f t="shared" si="2"/>
        <v>2268067.2268907563</v>
      </c>
      <c r="U14" s="284" t="s">
        <v>89</v>
      </c>
      <c r="V14" s="473" t="s">
        <v>119</v>
      </c>
      <c r="W14" s="473"/>
    </row>
    <row r="15" spans="1:42" ht="30" customHeight="1" thickBot="1" x14ac:dyDescent="0.25">
      <c r="A15" s="39">
        <v>6</v>
      </c>
      <c r="B15" s="39"/>
      <c r="C15" s="39"/>
      <c r="D15" s="69" t="s">
        <v>139</v>
      </c>
      <c r="E15" s="270"/>
      <c r="F15" s="64">
        <f t="shared" ref="F15:K15" si="7">SUM(F14)</f>
        <v>1328000</v>
      </c>
      <c r="G15" s="64">
        <f t="shared" si="7"/>
        <v>269000</v>
      </c>
      <c r="H15" s="361"/>
      <c r="I15" s="64">
        <f t="shared" si="7"/>
        <v>999000</v>
      </c>
      <c r="J15" s="64">
        <f t="shared" si="7"/>
        <v>33000</v>
      </c>
      <c r="K15" s="293">
        <f t="shared" si="7"/>
        <v>52000</v>
      </c>
      <c r="L15" s="64">
        <v>18000</v>
      </c>
      <c r="M15" s="81">
        <f t="shared" ref="M15:S15" si="8">SUM(M14)</f>
        <v>1115966.3865546219</v>
      </c>
      <c r="N15" s="81">
        <f t="shared" si="8"/>
        <v>226050.42016806724</v>
      </c>
      <c r="O15" s="383">
        <f t="shared" si="8"/>
        <v>0</v>
      </c>
      <c r="P15" s="81">
        <f t="shared" si="8"/>
        <v>839495.79831932776</v>
      </c>
      <c r="Q15" s="81">
        <f t="shared" si="8"/>
        <v>27731.092436974792</v>
      </c>
      <c r="R15" s="288">
        <f t="shared" si="8"/>
        <v>43697.478991596639</v>
      </c>
      <c r="S15" s="81">
        <f t="shared" si="8"/>
        <v>15126.050420168069</v>
      </c>
      <c r="T15" s="330">
        <f t="shared" si="2"/>
        <v>2268067.2268907563</v>
      </c>
      <c r="U15" s="284"/>
      <c r="V15" s="473"/>
      <c r="W15" s="473"/>
    </row>
    <row r="16" spans="1:42" ht="35.25" customHeight="1" thickBot="1" x14ac:dyDescent="0.25">
      <c r="A16" s="39">
        <v>7</v>
      </c>
      <c r="B16" s="39" t="s">
        <v>16</v>
      </c>
      <c r="C16" s="39">
        <v>4</v>
      </c>
      <c r="D16" s="48" t="s">
        <v>179</v>
      </c>
      <c r="E16" s="270" t="s">
        <v>17</v>
      </c>
      <c r="F16" s="64">
        <v>32000</v>
      </c>
      <c r="G16" s="64">
        <v>26500</v>
      </c>
      <c r="H16" s="361"/>
      <c r="I16" s="64">
        <v>92100</v>
      </c>
      <c r="J16" s="64">
        <v>700</v>
      </c>
      <c r="K16" s="293">
        <v>1000</v>
      </c>
      <c r="L16" s="64">
        <v>5000</v>
      </c>
      <c r="M16" s="81">
        <f t="shared" ref="M16:S16" si="9">F16/1.09</f>
        <v>29357.798165137614</v>
      </c>
      <c r="N16" s="81">
        <f t="shared" si="9"/>
        <v>24311.926605504585</v>
      </c>
      <c r="O16" s="383">
        <f t="shared" si="9"/>
        <v>0</v>
      </c>
      <c r="P16" s="81">
        <f t="shared" si="9"/>
        <v>84495.412844036691</v>
      </c>
      <c r="Q16" s="81">
        <f t="shared" si="9"/>
        <v>642.20183486238523</v>
      </c>
      <c r="R16" s="288">
        <f t="shared" si="9"/>
        <v>917.43119266055044</v>
      </c>
      <c r="S16" s="81">
        <f t="shared" si="9"/>
        <v>4587.1559633027518</v>
      </c>
      <c r="T16" s="330">
        <f t="shared" si="2"/>
        <v>144311.92660550459</v>
      </c>
      <c r="U16" s="284" t="s">
        <v>89</v>
      </c>
      <c r="V16" s="473"/>
      <c r="W16" s="473"/>
    </row>
    <row r="17" spans="1:25" ht="129" customHeight="1" thickBot="1" x14ac:dyDescent="0.25">
      <c r="A17" s="39">
        <v>8</v>
      </c>
      <c r="B17" s="39" t="s">
        <v>16</v>
      </c>
      <c r="C17" s="39">
        <v>5</v>
      </c>
      <c r="D17" s="48" t="s">
        <v>72</v>
      </c>
      <c r="E17" s="270" t="s">
        <v>18</v>
      </c>
      <c r="F17" s="64">
        <v>13000</v>
      </c>
      <c r="G17" s="64">
        <v>5500</v>
      </c>
      <c r="H17" s="361"/>
      <c r="I17" s="64">
        <v>47900</v>
      </c>
      <c r="J17" s="64">
        <v>1300</v>
      </c>
      <c r="K17" s="293">
        <v>1000</v>
      </c>
      <c r="L17" s="64">
        <v>3000</v>
      </c>
      <c r="M17" s="81">
        <f t="shared" ref="M17:S17" si="10">F17/1.19</f>
        <v>10924.36974789916</v>
      </c>
      <c r="N17" s="81">
        <f t="shared" si="10"/>
        <v>4621.8487394957983</v>
      </c>
      <c r="O17" s="383">
        <f t="shared" si="10"/>
        <v>0</v>
      </c>
      <c r="P17" s="81">
        <f t="shared" si="10"/>
        <v>40252.100840336134</v>
      </c>
      <c r="Q17" s="81">
        <f t="shared" si="10"/>
        <v>1092.4369747899161</v>
      </c>
      <c r="R17" s="288">
        <f t="shared" si="10"/>
        <v>840.3361344537816</v>
      </c>
      <c r="S17" s="81">
        <f t="shared" si="10"/>
        <v>2521.0084033613448</v>
      </c>
      <c r="T17" s="330">
        <f t="shared" si="2"/>
        <v>60252.100840336141</v>
      </c>
      <c r="U17" s="284" t="s">
        <v>89</v>
      </c>
      <c r="V17" s="340" t="s">
        <v>267</v>
      </c>
      <c r="W17" s="340" t="s">
        <v>263</v>
      </c>
    </row>
    <row r="18" spans="1:25" ht="28.5" customHeight="1" thickBot="1" x14ac:dyDescent="0.25">
      <c r="A18" s="39">
        <v>9</v>
      </c>
      <c r="B18" s="39"/>
      <c r="C18" s="39"/>
      <c r="D18" s="39" t="s">
        <v>140</v>
      </c>
      <c r="E18" s="270"/>
      <c r="F18" s="64">
        <f t="shared" ref="F18:L18" si="11">SUM(F16:F17)</f>
        <v>45000</v>
      </c>
      <c r="G18" s="64">
        <f t="shared" si="11"/>
        <v>32000</v>
      </c>
      <c r="H18" s="361"/>
      <c r="I18" s="64">
        <f t="shared" si="11"/>
        <v>140000</v>
      </c>
      <c r="J18" s="64">
        <f t="shared" si="11"/>
        <v>2000</v>
      </c>
      <c r="K18" s="293">
        <f t="shared" si="11"/>
        <v>2000</v>
      </c>
      <c r="L18" s="64">
        <f t="shared" si="11"/>
        <v>8000</v>
      </c>
      <c r="M18" s="81">
        <f t="shared" ref="M18:P18" si="12">SUM(M16:M17)</f>
        <v>40282.16791303677</v>
      </c>
      <c r="N18" s="81">
        <f t="shared" si="12"/>
        <v>28933.775345000384</v>
      </c>
      <c r="O18" s="383">
        <f t="shared" si="12"/>
        <v>0</v>
      </c>
      <c r="P18" s="81">
        <f t="shared" si="12"/>
        <v>124747.51368437283</v>
      </c>
      <c r="Q18" s="81">
        <f>SUM(Q16:Q17)</f>
        <v>1734.6388096523015</v>
      </c>
      <c r="R18" s="288">
        <f>SUM(R16:R17)</f>
        <v>1757.7673271143321</v>
      </c>
      <c r="S18" s="81">
        <f>SUM(S16:S17)</f>
        <v>7108.1643666640966</v>
      </c>
      <c r="T18" s="330">
        <f>SUM(T16:T17)</f>
        <v>204564.02744584074</v>
      </c>
      <c r="U18" s="285"/>
      <c r="V18" s="86"/>
      <c r="W18" s="86"/>
    </row>
    <row r="19" spans="1:25" ht="36" customHeight="1" thickBot="1" x14ac:dyDescent="0.25">
      <c r="A19" s="39">
        <v>10</v>
      </c>
      <c r="B19" s="39" t="s">
        <v>19</v>
      </c>
      <c r="C19" s="39">
        <v>6</v>
      </c>
      <c r="D19" s="48" t="s">
        <v>326</v>
      </c>
      <c r="E19" s="270" t="s">
        <v>20</v>
      </c>
      <c r="F19" s="64">
        <v>19000</v>
      </c>
      <c r="G19" s="64"/>
      <c r="H19" s="361"/>
      <c r="I19" s="64"/>
      <c r="J19" s="64"/>
      <c r="K19" s="293"/>
      <c r="L19" s="64"/>
      <c r="M19" s="81">
        <f t="shared" ref="M19:S21" si="13">F19/1.19</f>
        <v>15966.386554621849</v>
      </c>
      <c r="N19" s="81">
        <f t="shared" si="13"/>
        <v>0</v>
      </c>
      <c r="O19" s="383">
        <f t="shared" si="13"/>
        <v>0</v>
      </c>
      <c r="P19" s="81">
        <f t="shared" si="13"/>
        <v>0</v>
      </c>
      <c r="Q19" s="81">
        <f t="shared" si="13"/>
        <v>0</v>
      </c>
      <c r="R19" s="321">
        <f t="shared" si="13"/>
        <v>0</v>
      </c>
      <c r="S19" s="81">
        <f t="shared" si="13"/>
        <v>0</v>
      </c>
      <c r="T19" s="304">
        <f>SUM(M19:S19)</f>
        <v>15966.386554621849</v>
      </c>
      <c r="U19" s="286" t="s">
        <v>89</v>
      </c>
      <c r="V19" s="340" t="s">
        <v>264</v>
      </c>
      <c r="W19" s="340" t="s">
        <v>265</v>
      </c>
    </row>
    <row r="20" spans="1:25" ht="68.25" customHeight="1" thickBot="1" x14ac:dyDescent="0.25">
      <c r="A20" s="39">
        <v>11</v>
      </c>
      <c r="B20" s="39" t="s">
        <v>19</v>
      </c>
      <c r="C20" s="39">
        <v>7</v>
      </c>
      <c r="D20" s="48" t="s">
        <v>324</v>
      </c>
      <c r="E20" s="270" t="s">
        <v>21</v>
      </c>
      <c r="F20" s="64">
        <v>1000</v>
      </c>
      <c r="G20" s="64"/>
      <c r="H20" s="361"/>
      <c r="I20" s="64"/>
      <c r="J20" s="64"/>
      <c r="K20" s="293"/>
      <c r="L20" s="64"/>
      <c r="M20" s="81">
        <f t="shared" si="13"/>
        <v>840.3361344537816</v>
      </c>
      <c r="N20" s="81">
        <f t="shared" si="13"/>
        <v>0</v>
      </c>
      <c r="O20" s="383">
        <f t="shared" si="13"/>
        <v>0</v>
      </c>
      <c r="P20" s="81">
        <f t="shared" si="13"/>
        <v>0</v>
      </c>
      <c r="Q20" s="81">
        <f t="shared" si="13"/>
        <v>0</v>
      </c>
      <c r="R20" s="321">
        <f t="shared" si="13"/>
        <v>0</v>
      </c>
      <c r="S20" s="81">
        <f t="shared" si="13"/>
        <v>0</v>
      </c>
      <c r="T20" s="366">
        <f t="shared" ref="T20:T21" si="14">SUM(M20:S20)</f>
        <v>840.3361344537816</v>
      </c>
      <c r="U20" s="286" t="s">
        <v>89</v>
      </c>
      <c r="V20" s="340" t="s">
        <v>264</v>
      </c>
      <c r="W20" s="340" t="s">
        <v>265</v>
      </c>
      <c r="Y20" s="4" t="s">
        <v>99</v>
      </c>
    </row>
    <row r="21" spans="1:25" ht="39.75" customHeight="1" thickBot="1" x14ac:dyDescent="0.25">
      <c r="A21" s="39">
        <v>12</v>
      </c>
      <c r="B21" s="39" t="s">
        <v>19</v>
      </c>
      <c r="C21" s="39">
        <v>8</v>
      </c>
      <c r="D21" s="48" t="s">
        <v>325</v>
      </c>
      <c r="E21" s="270" t="s">
        <v>22</v>
      </c>
      <c r="F21" s="64">
        <v>1000</v>
      </c>
      <c r="G21" s="64"/>
      <c r="H21" s="361"/>
      <c r="I21" s="64"/>
      <c r="J21" s="64"/>
      <c r="K21" s="293"/>
      <c r="L21" s="64"/>
      <c r="M21" s="81">
        <f t="shared" si="13"/>
        <v>840.3361344537816</v>
      </c>
      <c r="N21" s="81">
        <f t="shared" si="13"/>
        <v>0</v>
      </c>
      <c r="O21" s="383">
        <f t="shared" si="13"/>
        <v>0</v>
      </c>
      <c r="P21" s="81">
        <f t="shared" si="13"/>
        <v>0</v>
      </c>
      <c r="Q21" s="81">
        <f t="shared" si="13"/>
        <v>0</v>
      </c>
      <c r="R21" s="321">
        <f t="shared" si="13"/>
        <v>0</v>
      </c>
      <c r="S21" s="81">
        <f t="shared" si="13"/>
        <v>0</v>
      </c>
      <c r="T21" s="366">
        <f t="shared" si="14"/>
        <v>840.3361344537816</v>
      </c>
      <c r="U21" s="286" t="s">
        <v>89</v>
      </c>
      <c r="V21" s="340" t="s">
        <v>264</v>
      </c>
      <c r="W21" s="340" t="s">
        <v>265</v>
      </c>
    </row>
    <row r="22" spans="1:25" ht="35.25" customHeight="1" thickBot="1" x14ac:dyDescent="0.25">
      <c r="A22" s="39">
        <v>13</v>
      </c>
      <c r="B22" s="39"/>
      <c r="C22" s="39"/>
      <c r="D22" s="69" t="s">
        <v>141</v>
      </c>
      <c r="E22" s="270"/>
      <c r="F22" s="64">
        <f>SUM(F19:F21)</f>
        <v>21000</v>
      </c>
      <c r="G22" s="64"/>
      <c r="H22" s="361"/>
      <c r="I22" s="64"/>
      <c r="J22" s="64"/>
      <c r="K22" s="322"/>
      <c r="L22" s="64"/>
      <c r="M22" s="257">
        <f>SUM(M19:M21)</f>
        <v>17647.058823529413</v>
      </c>
      <c r="N22" s="321">
        <f t="shared" ref="N22:T22" si="15">SUM(N19:N21)</f>
        <v>0</v>
      </c>
      <c r="O22" s="383">
        <f t="shared" si="15"/>
        <v>0</v>
      </c>
      <c r="P22" s="321">
        <f t="shared" si="15"/>
        <v>0</v>
      </c>
      <c r="Q22" s="321">
        <f t="shared" si="15"/>
        <v>0</v>
      </c>
      <c r="R22" s="321">
        <f t="shared" si="15"/>
        <v>0</v>
      </c>
      <c r="S22" s="321">
        <f t="shared" si="15"/>
        <v>0</v>
      </c>
      <c r="T22" s="321">
        <f t="shared" si="15"/>
        <v>17647.058823529413</v>
      </c>
      <c r="U22" s="285"/>
      <c r="V22" s="86"/>
      <c r="W22" s="87"/>
    </row>
    <row r="23" spans="1:25" ht="238.5" customHeight="1" thickBot="1" x14ac:dyDescent="0.25">
      <c r="A23" s="39">
        <v>14</v>
      </c>
      <c r="B23" s="39" t="s">
        <v>23</v>
      </c>
      <c r="C23" s="39">
        <v>9</v>
      </c>
      <c r="D23" s="48" t="s">
        <v>332</v>
      </c>
      <c r="E23" s="270" t="s">
        <v>24</v>
      </c>
      <c r="F23" s="64">
        <v>22300</v>
      </c>
      <c r="G23" s="64"/>
      <c r="H23" s="361"/>
      <c r="I23" s="64"/>
      <c r="J23" s="64"/>
      <c r="K23" s="293"/>
      <c r="L23" s="64"/>
      <c r="M23" s="81">
        <f t="shared" ref="M23:R23" si="16">F23</f>
        <v>22300</v>
      </c>
      <c r="N23" s="321">
        <f t="shared" si="16"/>
        <v>0</v>
      </c>
      <c r="O23" s="383">
        <f t="shared" si="16"/>
        <v>0</v>
      </c>
      <c r="P23" s="321">
        <f t="shared" si="16"/>
        <v>0</v>
      </c>
      <c r="Q23" s="321">
        <f t="shared" si="16"/>
        <v>0</v>
      </c>
      <c r="R23" s="321">
        <f t="shared" si="16"/>
        <v>0</v>
      </c>
      <c r="S23" s="81">
        <f>L23/1.19</f>
        <v>0</v>
      </c>
      <c r="T23" s="304">
        <f>SUM(M23:S23)</f>
        <v>22300</v>
      </c>
      <c r="U23" s="284" t="s">
        <v>89</v>
      </c>
      <c r="V23" s="85" t="s">
        <v>261</v>
      </c>
      <c r="W23" s="194" t="s">
        <v>259</v>
      </c>
    </row>
    <row r="24" spans="1:25" ht="93" customHeight="1" thickBot="1" x14ac:dyDescent="0.25">
      <c r="A24" s="39">
        <v>15</v>
      </c>
      <c r="B24" s="39" t="s">
        <v>23</v>
      </c>
      <c r="C24" s="39">
        <v>10</v>
      </c>
      <c r="D24" s="328" t="s">
        <v>25</v>
      </c>
      <c r="E24" s="228" t="s">
        <v>26</v>
      </c>
      <c r="F24" s="326"/>
      <c r="G24" s="64"/>
      <c r="H24" s="361">
        <v>110000</v>
      </c>
      <c r="I24" s="64"/>
      <c r="J24" s="64"/>
      <c r="K24" s="293"/>
      <c r="L24" s="64"/>
      <c r="M24" s="81">
        <f t="shared" ref="M24:R25" si="17">F24/1.19</f>
        <v>0</v>
      </c>
      <c r="N24" s="321">
        <f t="shared" si="17"/>
        <v>0</v>
      </c>
      <c r="O24" s="383">
        <f t="shared" si="17"/>
        <v>92436.97478991597</v>
      </c>
      <c r="P24" s="321">
        <f t="shared" si="17"/>
        <v>0</v>
      </c>
      <c r="Q24" s="321">
        <f t="shared" si="17"/>
        <v>0</v>
      </c>
      <c r="R24" s="321">
        <f t="shared" si="17"/>
        <v>0</v>
      </c>
      <c r="S24" s="81">
        <f>L24/1.19</f>
        <v>0</v>
      </c>
      <c r="T24" s="366">
        <f t="shared" ref="T24:T25" si="18">SUM(M24:S24)</f>
        <v>92436.97478991597</v>
      </c>
      <c r="U24" s="284" t="s">
        <v>89</v>
      </c>
      <c r="V24" s="461" t="s">
        <v>228</v>
      </c>
      <c r="W24" s="462"/>
    </row>
    <row r="25" spans="1:25" s="46" customFormat="1" ht="48.75" customHeight="1" thickBot="1" x14ac:dyDescent="0.25">
      <c r="A25" s="291">
        <v>16</v>
      </c>
      <c r="B25" s="291" t="s">
        <v>23</v>
      </c>
      <c r="C25" s="291">
        <v>11</v>
      </c>
      <c r="D25" s="48" t="s">
        <v>245</v>
      </c>
      <c r="E25" s="292" t="s">
        <v>231</v>
      </c>
      <c r="F25" s="293">
        <v>23500</v>
      </c>
      <c r="G25" s="293">
        <v>4000</v>
      </c>
      <c r="H25" s="361"/>
      <c r="I25" s="293">
        <v>14000</v>
      </c>
      <c r="J25" s="293">
        <v>3000</v>
      </c>
      <c r="K25" s="293">
        <v>2000</v>
      </c>
      <c r="L25" s="293">
        <v>1000</v>
      </c>
      <c r="M25" s="288">
        <f t="shared" si="17"/>
        <v>19747.899159663866</v>
      </c>
      <c r="N25" s="321">
        <f t="shared" si="17"/>
        <v>3361.3445378151264</v>
      </c>
      <c r="O25" s="383">
        <f t="shared" si="17"/>
        <v>0</v>
      </c>
      <c r="P25" s="321">
        <f t="shared" si="17"/>
        <v>11764.705882352942</v>
      </c>
      <c r="Q25" s="321">
        <f t="shared" si="17"/>
        <v>2521.0084033613448</v>
      </c>
      <c r="R25" s="321">
        <f t="shared" si="17"/>
        <v>1680.6722689075632</v>
      </c>
      <c r="S25" s="288">
        <f>L25/1.19</f>
        <v>840.3361344537816</v>
      </c>
      <c r="T25" s="366">
        <f t="shared" si="18"/>
        <v>39915.966386554624</v>
      </c>
      <c r="U25" s="289" t="s">
        <v>89</v>
      </c>
      <c r="V25" s="85" t="s">
        <v>261</v>
      </c>
      <c r="W25" s="85" t="s">
        <v>259</v>
      </c>
    </row>
    <row r="26" spans="1:25" ht="30" customHeight="1" thickBot="1" x14ac:dyDescent="0.25">
      <c r="A26" s="291">
        <v>17</v>
      </c>
      <c r="B26" s="44"/>
      <c r="C26" s="39"/>
      <c r="D26" s="69" t="s">
        <v>142</v>
      </c>
      <c r="E26" s="270"/>
      <c r="F26" s="64">
        <f>F23+F24+F25</f>
        <v>45800</v>
      </c>
      <c r="G26" s="361">
        <f t="shared" ref="G26:L26" si="19">G23+G24+G25</f>
        <v>4000</v>
      </c>
      <c r="H26" s="361">
        <f t="shared" si="19"/>
        <v>110000</v>
      </c>
      <c r="I26" s="361">
        <f t="shared" si="19"/>
        <v>14000</v>
      </c>
      <c r="J26" s="361">
        <f t="shared" si="19"/>
        <v>3000</v>
      </c>
      <c r="K26" s="361">
        <f t="shared" si="19"/>
        <v>2000</v>
      </c>
      <c r="L26" s="361">
        <f t="shared" si="19"/>
        <v>1000</v>
      </c>
      <c r="M26" s="288">
        <f t="shared" ref="M26:S26" si="20">SUM(M23:M25)</f>
        <v>42047.899159663866</v>
      </c>
      <c r="N26" s="383">
        <f t="shared" si="20"/>
        <v>3361.3445378151264</v>
      </c>
      <c r="O26" s="383">
        <f t="shared" si="20"/>
        <v>92436.97478991597</v>
      </c>
      <c r="P26" s="288">
        <f t="shared" si="20"/>
        <v>11764.705882352942</v>
      </c>
      <c r="Q26" s="288">
        <f t="shared" si="20"/>
        <v>2521.0084033613448</v>
      </c>
      <c r="R26" s="288">
        <f t="shared" si="20"/>
        <v>1680.6722689075632</v>
      </c>
      <c r="S26" s="288">
        <f t="shared" si="20"/>
        <v>840.3361344537816</v>
      </c>
      <c r="T26" s="330">
        <f>SUM(M26:S26)</f>
        <v>154652.9411764706</v>
      </c>
      <c r="U26" s="285"/>
      <c r="V26" s="86"/>
      <c r="W26" s="87"/>
    </row>
    <row r="27" spans="1:25" ht="282.75" customHeight="1" thickBot="1" x14ac:dyDescent="0.25">
      <c r="A27" s="291">
        <v>18</v>
      </c>
      <c r="B27" s="48" t="s">
        <v>27</v>
      </c>
      <c r="C27" s="72">
        <v>12</v>
      </c>
      <c r="D27" s="88" t="s">
        <v>176</v>
      </c>
      <c r="E27" s="270" t="s">
        <v>28</v>
      </c>
      <c r="F27" s="89">
        <v>4000</v>
      </c>
      <c r="G27" s="89"/>
      <c r="H27" s="89"/>
      <c r="I27" s="89"/>
      <c r="J27" s="89"/>
      <c r="K27" s="89"/>
      <c r="L27" s="89"/>
      <c r="M27" s="81">
        <f t="shared" ref="M27:S30" si="21">F27/1.19</f>
        <v>3361.3445378151264</v>
      </c>
      <c r="N27" s="321">
        <f t="shared" si="21"/>
        <v>0</v>
      </c>
      <c r="O27" s="383">
        <f t="shared" si="21"/>
        <v>0</v>
      </c>
      <c r="P27" s="321">
        <f t="shared" si="21"/>
        <v>0</v>
      </c>
      <c r="Q27" s="321">
        <f t="shared" si="21"/>
        <v>0</v>
      </c>
      <c r="R27" s="321">
        <f t="shared" si="21"/>
        <v>0</v>
      </c>
      <c r="S27" s="81">
        <f t="shared" si="21"/>
        <v>0</v>
      </c>
      <c r="T27" s="330">
        <f>SUM(M27:S27)</f>
        <v>3361.3445378151264</v>
      </c>
      <c r="U27" s="286" t="s">
        <v>89</v>
      </c>
      <c r="V27" s="340" t="s">
        <v>265</v>
      </c>
      <c r="W27" s="339" t="s">
        <v>265</v>
      </c>
      <c r="Y27" s="7"/>
    </row>
    <row r="28" spans="1:25" ht="144" customHeight="1" thickBot="1" x14ac:dyDescent="0.25">
      <c r="A28" s="291">
        <v>19</v>
      </c>
      <c r="B28" s="48" t="s">
        <v>27</v>
      </c>
      <c r="C28" s="72">
        <v>13</v>
      </c>
      <c r="D28" s="201" t="s">
        <v>125</v>
      </c>
      <c r="E28" s="270" t="s">
        <v>132</v>
      </c>
      <c r="F28" s="64"/>
      <c r="G28" s="64"/>
      <c r="H28" s="361"/>
      <c r="I28" s="64">
        <v>55500</v>
      </c>
      <c r="J28" s="64"/>
      <c r="K28" s="293">
        <v>1000</v>
      </c>
      <c r="L28" s="64">
        <v>1000</v>
      </c>
      <c r="M28" s="81">
        <f t="shared" si="21"/>
        <v>0</v>
      </c>
      <c r="N28" s="321">
        <f t="shared" si="21"/>
        <v>0</v>
      </c>
      <c r="O28" s="383">
        <f t="shared" si="21"/>
        <v>0</v>
      </c>
      <c r="P28" s="321">
        <f t="shared" si="21"/>
        <v>46638.655462184877</v>
      </c>
      <c r="Q28" s="321">
        <f t="shared" si="21"/>
        <v>0</v>
      </c>
      <c r="R28" s="321">
        <f t="shared" si="21"/>
        <v>840.3361344537816</v>
      </c>
      <c r="S28" s="81">
        <f t="shared" si="21"/>
        <v>840.3361344537816</v>
      </c>
      <c r="T28" s="366">
        <f t="shared" ref="T28:T30" si="22">SUM(M28:S28)</f>
        <v>48319.327731092446</v>
      </c>
      <c r="U28" s="286" t="s">
        <v>89</v>
      </c>
      <c r="V28" s="339" t="s">
        <v>270</v>
      </c>
      <c r="W28" s="340" t="s">
        <v>265</v>
      </c>
      <c r="Y28" s="7"/>
    </row>
    <row r="29" spans="1:25" s="46" customFormat="1" ht="64.5" customHeight="1" thickBot="1" x14ac:dyDescent="0.25">
      <c r="A29" s="291">
        <v>20</v>
      </c>
      <c r="B29" s="200" t="s">
        <v>27</v>
      </c>
      <c r="C29" s="72">
        <v>14</v>
      </c>
      <c r="D29" s="201" t="s">
        <v>323</v>
      </c>
      <c r="E29" s="270" t="s">
        <v>31</v>
      </c>
      <c r="F29" s="196">
        <v>2000</v>
      </c>
      <c r="G29" s="196"/>
      <c r="H29" s="361"/>
      <c r="I29" s="196">
        <v>500</v>
      </c>
      <c r="J29" s="196"/>
      <c r="K29" s="293"/>
      <c r="L29" s="196"/>
      <c r="M29" s="195">
        <f t="shared" si="21"/>
        <v>1680.6722689075632</v>
      </c>
      <c r="N29" s="321">
        <f t="shared" si="21"/>
        <v>0</v>
      </c>
      <c r="O29" s="383">
        <f t="shared" si="21"/>
        <v>0</v>
      </c>
      <c r="P29" s="321">
        <f t="shared" si="21"/>
        <v>420.1680672268908</v>
      </c>
      <c r="Q29" s="321">
        <f t="shared" si="21"/>
        <v>0</v>
      </c>
      <c r="R29" s="321">
        <f t="shared" si="21"/>
        <v>0</v>
      </c>
      <c r="S29" s="195">
        <f t="shared" si="21"/>
        <v>0</v>
      </c>
      <c r="T29" s="366">
        <f t="shared" si="22"/>
        <v>2100.840336134454</v>
      </c>
      <c r="U29" s="286" t="s">
        <v>89</v>
      </c>
      <c r="V29" s="339" t="s">
        <v>264</v>
      </c>
      <c r="W29" s="340" t="s">
        <v>265</v>
      </c>
      <c r="Y29" s="7"/>
    </row>
    <row r="30" spans="1:25" s="46" customFormat="1" ht="78" customHeight="1" thickBot="1" x14ac:dyDescent="0.25">
      <c r="A30" s="291">
        <v>21</v>
      </c>
      <c r="B30" s="200" t="s">
        <v>27</v>
      </c>
      <c r="C30" s="72">
        <v>15</v>
      </c>
      <c r="D30" s="201" t="s">
        <v>322</v>
      </c>
      <c r="E30" s="270" t="s">
        <v>131</v>
      </c>
      <c r="F30" s="196">
        <v>23000</v>
      </c>
      <c r="G30" s="196"/>
      <c r="H30" s="361"/>
      <c r="I30" s="196">
        <v>5000</v>
      </c>
      <c r="J30" s="196">
        <v>1000</v>
      </c>
      <c r="K30" s="293">
        <v>1000</v>
      </c>
      <c r="L30" s="196"/>
      <c r="M30" s="195">
        <f t="shared" si="21"/>
        <v>19327.731092436974</v>
      </c>
      <c r="N30" s="195">
        <f t="shared" si="21"/>
        <v>0</v>
      </c>
      <c r="O30" s="383">
        <f t="shared" si="21"/>
        <v>0</v>
      </c>
      <c r="P30" s="195">
        <f t="shared" si="21"/>
        <v>4201.680672268908</v>
      </c>
      <c r="Q30" s="195">
        <f t="shared" si="21"/>
        <v>840.3361344537816</v>
      </c>
      <c r="R30" s="321">
        <f t="shared" si="21"/>
        <v>840.3361344537816</v>
      </c>
      <c r="S30" s="195">
        <f t="shared" si="21"/>
        <v>0</v>
      </c>
      <c r="T30" s="366">
        <f t="shared" si="22"/>
        <v>25210.084033613442</v>
      </c>
      <c r="U30" s="286" t="s">
        <v>89</v>
      </c>
      <c r="V30" s="339" t="s">
        <v>267</v>
      </c>
      <c r="W30" s="340" t="s">
        <v>259</v>
      </c>
      <c r="Y30" s="7"/>
    </row>
    <row r="31" spans="1:25" ht="27" customHeight="1" thickBot="1" x14ac:dyDescent="0.25">
      <c r="A31" s="291">
        <v>22</v>
      </c>
      <c r="B31" s="90"/>
      <c r="C31" s="39"/>
      <c r="D31" s="69" t="s">
        <v>143</v>
      </c>
      <c r="E31" s="270"/>
      <c r="F31" s="64">
        <f>SUM(F27:F30)</f>
        <v>29000</v>
      </c>
      <c r="G31" s="196"/>
      <c r="H31" s="361"/>
      <c r="I31" s="196">
        <f t="shared" ref="I31:S31" si="23">SUM(I27:I30)</f>
        <v>61000</v>
      </c>
      <c r="J31" s="196">
        <f t="shared" si="23"/>
        <v>1000</v>
      </c>
      <c r="K31" s="322">
        <f t="shared" si="23"/>
        <v>2000</v>
      </c>
      <c r="L31" s="196">
        <f t="shared" si="23"/>
        <v>1000</v>
      </c>
      <c r="M31" s="195">
        <f t="shared" si="23"/>
        <v>24369.747899159665</v>
      </c>
      <c r="N31" s="257">
        <f t="shared" si="23"/>
        <v>0</v>
      </c>
      <c r="O31" s="383">
        <f t="shared" si="23"/>
        <v>0</v>
      </c>
      <c r="P31" s="257">
        <f t="shared" si="23"/>
        <v>51260.504201680676</v>
      </c>
      <c r="Q31" s="257">
        <f t="shared" si="23"/>
        <v>840.3361344537816</v>
      </c>
      <c r="R31" s="325">
        <f t="shared" si="23"/>
        <v>1680.6722689075632</v>
      </c>
      <c r="S31" s="325">
        <f t="shared" si="23"/>
        <v>840.3361344537816</v>
      </c>
      <c r="T31" s="330">
        <f>SUM(M31:S31)</f>
        <v>78991.596638655479</v>
      </c>
      <c r="U31" s="285"/>
      <c r="V31" s="91"/>
      <c r="W31" s="92"/>
      <c r="Y31" s="7"/>
    </row>
    <row r="32" spans="1:25" ht="25.5" customHeight="1" thickBot="1" x14ac:dyDescent="0.25">
      <c r="A32" s="291">
        <v>23</v>
      </c>
      <c r="B32" s="82"/>
      <c r="C32" s="39"/>
      <c r="D32" s="48" t="s">
        <v>12</v>
      </c>
      <c r="E32" s="270"/>
      <c r="F32" s="64"/>
      <c r="G32" s="41"/>
      <c r="H32" s="41"/>
      <c r="I32" s="41"/>
      <c r="J32" s="41"/>
      <c r="K32" s="41"/>
      <c r="L32" s="41"/>
      <c r="M32" s="81"/>
      <c r="N32" s="81"/>
      <c r="O32" s="383"/>
      <c r="P32" s="81"/>
      <c r="Q32" s="81"/>
      <c r="R32" s="288"/>
      <c r="S32" s="81"/>
      <c r="T32" s="81"/>
      <c r="U32" s="285"/>
      <c r="V32" s="86"/>
      <c r="W32" s="87"/>
    </row>
    <row r="33" spans="1:24" s="46" customFormat="1" ht="56.25" customHeight="1" thickBot="1" x14ac:dyDescent="0.25">
      <c r="A33" s="298">
        <v>24</v>
      </c>
      <c r="B33" s="274" t="s">
        <v>29</v>
      </c>
      <c r="C33" s="298">
        <v>16</v>
      </c>
      <c r="D33" s="275" t="s">
        <v>321</v>
      </c>
      <c r="E33" s="301" t="s">
        <v>235</v>
      </c>
      <c r="F33" s="300">
        <v>1300</v>
      </c>
      <c r="G33" s="300">
        <v>200</v>
      </c>
      <c r="H33" s="361"/>
      <c r="I33" s="300">
        <v>6800</v>
      </c>
      <c r="J33" s="300"/>
      <c r="K33" s="300">
        <v>1000</v>
      </c>
      <c r="L33" s="300">
        <v>200</v>
      </c>
      <c r="M33" s="295">
        <f t="shared" ref="M33:S35" si="24">F33/1.19</f>
        <v>1092.4369747899161</v>
      </c>
      <c r="N33" s="321">
        <f t="shared" si="24"/>
        <v>168.0672268907563</v>
      </c>
      <c r="O33" s="383">
        <f t="shared" si="24"/>
        <v>0</v>
      </c>
      <c r="P33" s="321">
        <f t="shared" si="24"/>
        <v>5714.2857142857147</v>
      </c>
      <c r="Q33" s="321">
        <f t="shared" si="24"/>
        <v>0</v>
      </c>
      <c r="R33" s="321">
        <f t="shared" si="24"/>
        <v>840.3361344537816</v>
      </c>
      <c r="S33" s="295">
        <f t="shared" si="24"/>
        <v>168.0672268907563</v>
      </c>
      <c r="T33" s="295">
        <f>SUM(M33:S33)</f>
        <v>7983.1932773109247</v>
      </c>
      <c r="U33" s="296" t="s">
        <v>89</v>
      </c>
      <c r="V33" s="340" t="s">
        <v>267</v>
      </c>
      <c r="W33" s="339" t="s">
        <v>265</v>
      </c>
    </row>
    <row r="34" spans="1:24" ht="103.5" customHeight="1" thickBot="1" x14ac:dyDescent="0.25">
      <c r="A34" s="291">
        <v>25</v>
      </c>
      <c r="B34" s="82" t="s">
        <v>29</v>
      </c>
      <c r="C34" s="39">
        <v>17</v>
      </c>
      <c r="D34" s="93" t="s">
        <v>320</v>
      </c>
      <c r="E34" s="279" t="s">
        <v>80</v>
      </c>
      <c r="F34" s="40">
        <v>14300</v>
      </c>
      <c r="G34" s="64">
        <v>8800</v>
      </c>
      <c r="H34" s="361"/>
      <c r="I34" s="64">
        <v>13600</v>
      </c>
      <c r="J34" s="64">
        <v>1000</v>
      </c>
      <c r="K34" s="293">
        <v>500</v>
      </c>
      <c r="L34" s="64">
        <v>800</v>
      </c>
      <c r="M34" s="81">
        <f t="shared" si="24"/>
        <v>12016.806722689076</v>
      </c>
      <c r="N34" s="321">
        <f t="shared" si="24"/>
        <v>7394.9579831932779</v>
      </c>
      <c r="O34" s="383">
        <f t="shared" si="24"/>
        <v>0</v>
      </c>
      <c r="P34" s="321">
        <f t="shared" si="24"/>
        <v>11428.571428571429</v>
      </c>
      <c r="Q34" s="321">
        <f t="shared" si="24"/>
        <v>840.3361344537816</v>
      </c>
      <c r="R34" s="321">
        <f t="shared" si="24"/>
        <v>420.1680672268908</v>
      </c>
      <c r="S34" s="81">
        <f t="shared" si="24"/>
        <v>672.26890756302521</v>
      </c>
      <c r="T34" s="323">
        <f>SUM(M34:S34)</f>
        <v>32773.10924369748</v>
      </c>
      <c r="U34" s="284" t="s">
        <v>89</v>
      </c>
      <c r="V34" s="85" t="s">
        <v>264</v>
      </c>
      <c r="W34" s="194" t="s">
        <v>265</v>
      </c>
    </row>
    <row r="35" spans="1:24" ht="86.25" customHeight="1" thickBot="1" x14ac:dyDescent="0.25">
      <c r="A35" s="291">
        <v>26</v>
      </c>
      <c r="B35" s="82" t="s">
        <v>29</v>
      </c>
      <c r="C35" s="39">
        <v>18</v>
      </c>
      <c r="D35" s="88" t="s">
        <v>319</v>
      </c>
      <c r="E35" s="270" t="s">
        <v>30</v>
      </c>
      <c r="F35" s="64">
        <v>31400</v>
      </c>
      <c r="G35" s="64">
        <v>3000</v>
      </c>
      <c r="H35" s="361"/>
      <c r="I35" s="64">
        <v>7600</v>
      </c>
      <c r="J35" s="64">
        <v>1000</v>
      </c>
      <c r="K35" s="293">
        <v>500</v>
      </c>
      <c r="L35" s="64">
        <v>1000</v>
      </c>
      <c r="M35" s="81">
        <f t="shared" si="24"/>
        <v>26386.55462184874</v>
      </c>
      <c r="N35" s="321">
        <f t="shared" si="24"/>
        <v>2521.0084033613448</v>
      </c>
      <c r="O35" s="383">
        <f t="shared" si="24"/>
        <v>0</v>
      </c>
      <c r="P35" s="321">
        <f t="shared" si="24"/>
        <v>6386.5546218487398</v>
      </c>
      <c r="Q35" s="321">
        <f t="shared" si="24"/>
        <v>840.3361344537816</v>
      </c>
      <c r="R35" s="321">
        <f t="shared" si="24"/>
        <v>420.1680672268908</v>
      </c>
      <c r="S35" s="81">
        <f t="shared" si="24"/>
        <v>840.3361344537816</v>
      </c>
      <c r="T35" s="323">
        <f>SUM(M35:S35)</f>
        <v>37394.957983193286</v>
      </c>
      <c r="U35" s="284" t="s">
        <v>89</v>
      </c>
      <c r="V35" s="85" t="s">
        <v>267</v>
      </c>
      <c r="W35" s="194" t="s">
        <v>265</v>
      </c>
    </row>
    <row r="36" spans="1:24" ht="25.5" customHeight="1" thickBot="1" x14ac:dyDescent="0.25">
      <c r="A36" s="291">
        <v>27</v>
      </c>
      <c r="B36" s="82"/>
      <c r="C36" s="39"/>
      <c r="D36" s="48" t="s">
        <v>73</v>
      </c>
      <c r="E36" s="270"/>
      <c r="F36" s="40">
        <f t="shared" ref="F36:T36" si="25">SUM(F33:F35)</f>
        <v>47000</v>
      </c>
      <c r="G36" s="40">
        <f t="shared" si="25"/>
        <v>12000</v>
      </c>
      <c r="H36" s="40"/>
      <c r="I36" s="40">
        <f t="shared" si="25"/>
        <v>28000</v>
      </c>
      <c r="J36" s="40">
        <f t="shared" si="25"/>
        <v>2000</v>
      </c>
      <c r="K36" s="40">
        <f t="shared" si="25"/>
        <v>2000</v>
      </c>
      <c r="L36" s="40">
        <f t="shared" si="25"/>
        <v>2000</v>
      </c>
      <c r="M36" s="308">
        <f t="shared" si="25"/>
        <v>39495.798319327732</v>
      </c>
      <c r="N36" s="308">
        <f t="shared" si="25"/>
        <v>10084.033613445379</v>
      </c>
      <c r="O36" s="383">
        <f t="shared" si="25"/>
        <v>0</v>
      </c>
      <c r="P36" s="308">
        <f t="shared" si="25"/>
        <v>23529.411764705885</v>
      </c>
      <c r="Q36" s="308">
        <f t="shared" si="25"/>
        <v>1680.6722689075632</v>
      </c>
      <c r="R36" s="321">
        <f t="shared" si="25"/>
        <v>1680.6722689075632</v>
      </c>
      <c r="S36" s="308">
        <f t="shared" si="25"/>
        <v>1680.6722689075632</v>
      </c>
      <c r="T36" s="308">
        <f t="shared" si="25"/>
        <v>78151.260504201695</v>
      </c>
      <c r="U36" s="285"/>
      <c r="V36" s="85"/>
      <c r="W36" s="194"/>
    </row>
    <row r="37" spans="1:24" ht="324.75" customHeight="1" thickBot="1" x14ac:dyDescent="0.25">
      <c r="A37" s="39">
        <v>28</v>
      </c>
      <c r="B37" s="82" t="s">
        <v>29</v>
      </c>
      <c r="C37" s="49" t="s">
        <v>329</v>
      </c>
      <c r="D37" s="95" t="s">
        <v>135</v>
      </c>
      <c r="E37" s="270" t="s">
        <v>85</v>
      </c>
      <c r="F37" s="40">
        <v>7000</v>
      </c>
      <c r="G37" s="64">
        <v>2600</v>
      </c>
      <c r="H37" s="361"/>
      <c r="I37" s="64">
        <v>10000</v>
      </c>
      <c r="J37" s="64">
        <v>500</v>
      </c>
      <c r="K37" s="293">
        <v>2000</v>
      </c>
      <c r="L37" s="64">
        <v>500</v>
      </c>
      <c r="M37" s="81">
        <f t="shared" ref="M37:M45" si="26">F37/1.19</f>
        <v>5882.3529411764712</v>
      </c>
      <c r="N37" s="81">
        <f t="shared" ref="N37:O45" si="27">G37/1.19</f>
        <v>2184.8739495798322</v>
      </c>
      <c r="O37" s="383">
        <f t="shared" si="27"/>
        <v>0</v>
      </c>
      <c r="P37" s="81">
        <f t="shared" ref="P37:P45" si="28">I37/1.19</f>
        <v>8403.361344537816</v>
      </c>
      <c r="Q37" s="81">
        <f t="shared" ref="Q37:Q45" si="29">J37/1.19</f>
        <v>420.1680672268908</v>
      </c>
      <c r="R37" s="321">
        <f t="shared" ref="R37:R45" si="30">K37/1.19</f>
        <v>1680.6722689075632</v>
      </c>
      <c r="S37" s="81">
        <f t="shared" ref="S37:S45" si="31">L37/1.19</f>
        <v>420.1680672268908</v>
      </c>
      <c r="T37" s="304">
        <f>SUM(M37:S37)</f>
        <v>18991.596638655465</v>
      </c>
      <c r="U37" s="284" t="s">
        <v>89</v>
      </c>
      <c r="V37" s="85" t="s">
        <v>270</v>
      </c>
      <c r="W37" s="194" t="s">
        <v>262</v>
      </c>
    </row>
    <row r="38" spans="1:24" ht="62.25" customHeight="1" thickBot="1" x14ac:dyDescent="0.3">
      <c r="A38" s="39">
        <v>29</v>
      </c>
      <c r="B38" s="62" t="s">
        <v>29</v>
      </c>
      <c r="C38" s="49" t="s">
        <v>161</v>
      </c>
      <c r="D38" s="96" t="s">
        <v>318</v>
      </c>
      <c r="E38" s="270" t="s">
        <v>81</v>
      </c>
      <c r="F38" s="64">
        <v>5000</v>
      </c>
      <c r="G38" s="64"/>
      <c r="H38" s="361"/>
      <c r="I38" s="64"/>
      <c r="J38" s="64"/>
      <c r="K38" s="293"/>
      <c r="L38" s="64"/>
      <c r="M38" s="81">
        <f t="shared" si="26"/>
        <v>4201.680672268908</v>
      </c>
      <c r="N38" s="81">
        <f t="shared" si="27"/>
        <v>0</v>
      </c>
      <c r="O38" s="383">
        <f t="shared" si="27"/>
        <v>0</v>
      </c>
      <c r="P38" s="81">
        <f t="shared" si="28"/>
        <v>0</v>
      </c>
      <c r="Q38" s="81">
        <f t="shared" si="29"/>
        <v>0</v>
      </c>
      <c r="R38" s="288">
        <f t="shared" si="30"/>
        <v>0</v>
      </c>
      <c r="S38" s="81">
        <f t="shared" si="31"/>
        <v>0</v>
      </c>
      <c r="T38" s="366">
        <f t="shared" ref="T38:T59" si="32">SUM(M38:S38)</f>
        <v>4201.680672268908</v>
      </c>
      <c r="U38" s="284" t="s">
        <v>89</v>
      </c>
      <c r="V38" s="85" t="s">
        <v>268</v>
      </c>
      <c r="W38" s="194" t="s">
        <v>271</v>
      </c>
      <c r="X38" s="45"/>
    </row>
    <row r="39" spans="1:24" ht="207.75" customHeight="1" thickBot="1" x14ac:dyDescent="0.3">
      <c r="A39" s="39">
        <v>30</v>
      </c>
      <c r="B39" s="82" t="s">
        <v>29</v>
      </c>
      <c r="C39" s="49" t="s">
        <v>162</v>
      </c>
      <c r="D39" s="96" t="s">
        <v>242</v>
      </c>
      <c r="E39" s="270" t="s">
        <v>84</v>
      </c>
      <c r="F39" s="64">
        <v>2000</v>
      </c>
      <c r="G39" s="40">
        <v>500</v>
      </c>
      <c r="H39" s="40"/>
      <c r="I39" s="64">
        <v>4500</v>
      </c>
      <c r="J39" s="64"/>
      <c r="K39" s="293">
        <v>950</v>
      </c>
      <c r="L39" s="64">
        <v>950</v>
      </c>
      <c r="M39" s="81">
        <f t="shared" si="26"/>
        <v>1680.6722689075632</v>
      </c>
      <c r="N39" s="81">
        <f t="shared" si="27"/>
        <v>420.1680672268908</v>
      </c>
      <c r="O39" s="383">
        <f t="shared" si="27"/>
        <v>0</v>
      </c>
      <c r="P39" s="81">
        <f t="shared" si="28"/>
        <v>3781.5126050420172</v>
      </c>
      <c r="Q39" s="81">
        <f t="shared" si="29"/>
        <v>0</v>
      </c>
      <c r="R39" s="288">
        <f t="shared" si="30"/>
        <v>798.31932773109247</v>
      </c>
      <c r="S39" s="81">
        <f t="shared" si="31"/>
        <v>798.31932773109247</v>
      </c>
      <c r="T39" s="366">
        <f t="shared" si="32"/>
        <v>7478.9915966386561</v>
      </c>
      <c r="U39" s="284" t="s">
        <v>89</v>
      </c>
      <c r="V39" s="85" t="s">
        <v>269</v>
      </c>
      <c r="W39" s="194" t="s">
        <v>264</v>
      </c>
    </row>
    <row r="40" spans="1:24" ht="63" customHeight="1" thickBot="1" x14ac:dyDescent="0.25">
      <c r="A40" s="39">
        <v>31</v>
      </c>
      <c r="B40" s="82" t="s">
        <v>29</v>
      </c>
      <c r="C40" s="49" t="s">
        <v>163</v>
      </c>
      <c r="D40" s="94" t="s">
        <v>317</v>
      </c>
      <c r="E40" s="270" t="s">
        <v>32</v>
      </c>
      <c r="F40" s="64">
        <v>2000</v>
      </c>
      <c r="G40" s="64"/>
      <c r="H40" s="361"/>
      <c r="I40" s="64"/>
      <c r="J40" s="64"/>
      <c r="K40" s="293"/>
      <c r="L40" s="64"/>
      <c r="M40" s="81">
        <f t="shared" si="26"/>
        <v>1680.6722689075632</v>
      </c>
      <c r="N40" s="81">
        <f t="shared" si="27"/>
        <v>0</v>
      </c>
      <c r="O40" s="383">
        <f t="shared" si="27"/>
        <v>0</v>
      </c>
      <c r="P40" s="81">
        <f t="shared" si="28"/>
        <v>0</v>
      </c>
      <c r="Q40" s="81">
        <f t="shared" si="29"/>
        <v>0</v>
      </c>
      <c r="R40" s="288">
        <f t="shared" si="30"/>
        <v>0</v>
      </c>
      <c r="S40" s="81">
        <f t="shared" si="31"/>
        <v>0</v>
      </c>
      <c r="T40" s="366">
        <f t="shared" si="32"/>
        <v>1680.6722689075632</v>
      </c>
      <c r="U40" s="284" t="s">
        <v>89</v>
      </c>
      <c r="V40" s="85" t="s">
        <v>272</v>
      </c>
      <c r="W40" s="85" t="s">
        <v>263</v>
      </c>
    </row>
    <row r="41" spans="1:24" ht="104.25" customHeight="1" thickBot="1" x14ac:dyDescent="0.25">
      <c r="A41" s="39">
        <v>32</v>
      </c>
      <c r="B41" s="82" t="s">
        <v>29</v>
      </c>
      <c r="C41" s="49" t="s">
        <v>164</v>
      </c>
      <c r="D41" s="88" t="s">
        <v>316</v>
      </c>
      <c r="E41" s="270" t="s">
        <v>34</v>
      </c>
      <c r="F41" s="64">
        <v>113000</v>
      </c>
      <c r="G41" s="64">
        <v>3500</v>
      </c>
      <c r="H41" s="361"/>
      <c r="I41" s="64">
        <v>10800</v>
      </c>
      <c r="J41" s="64">
        <v>2200</v>
      </c>
      <c r="K41" s="293"/>
      <c r="L41" s="64">
        <v>1500</v>
      </c>
      <c r="M41" s="81">
        <f t="shared" si="26"/>
        <v>94957.983193277309</v>
      </c>
      <c r="N41" s="81">
        <f t="shared" si="27"/>
        <v>2941.1764705882356</v>
      </c>
      <c r="O41" s="383">
        <f t="shared" si="27"/>
        <v>0</v>
      </c>
      <c r="P41" s="81">
        <f t="shared" si="28"/>
        <v>9075.6302521008402</v>
      </c>
      <c r="Q41" s="81">
        <f t="shared" si="29"/>
        <v>1848.7394957983195</v>
      </c>
      <c r="R41" s="288">
        <f t="shared" si="30"/>
        <v>0</v>
      </c>
      <c r="S41" s="81">
        <f t="shared" si="31"/>
        <v>1260.5042016806724</v>
      </c>
      <c r="T41" s="366">
        <f t="shared" si="32"/>
        <v>110084.03361344538</v>
      </c>
      <c r="U41" s="284" t="s">
        <v>89</v>
      </c>
      <c r="V41" s="85" t="s">
        <v>272</v>
      </c>
      <c r="W41" s="85" t="s">
        <v>259</v>
      </c>
      <c r="X41" s="45"/>
    </row>
    <row r="42" spans="1:24" ht="157.9" customHeight="1" thickBot="1" x14ac:dyDescent="0.25">
      <c r="A42" s="291">
        <v>33</v>
      </c>
      <c r="B42" s="82" t="s">
        <v>29</v>
      </c>
      <c r="C42" s="49" t="s">
        <v>165</v>
      </c>
      <c r="D42" s="97" t="s">
        <v>315</v>
      </c>
      <c r="E42" s="280" t="s">
        <v>35</v>
      </c>
      <c r="F42" s="64">
        <v>4000</v>
      </c>
      <c r="G42" s="64">
        <v>200</v>
      </c>
      <c r="H42" s="361"/>
      <c r="I42" s="64">
        <v>700</v>
      </c>
      <c r="J42" s="64">
        <v>200</v>
      </c>
      <c r="K42" s="293">
        <v>1200</v>
      </c>
      <c r="L42" s="64">
        <v>200</v>
      </c>
      <c r="M42" s="81">
        <f t="shared" si="26"/>
        <v>3361.3445378151264</v>
      </c>
      <c r="N42" s="81">
        <f t="shared" si="27"/>
        <v>168.0672268907563</v>
      </c>
      <c r="O42" s="383">
        <f t="shared" si="27"/>
        <v>0</v>
      </c>
      <c r="P42" s="81">
        <f t="shared" si="28"/>
        <v>588.23529411764707</v>
      </c>
      <c r="Q42" s="81">
        <f t="shared" si="29"/>
        <v>168.0672268907563</v>
      </c>
      <c r="R42" s="288">
        <f t="shared" si="30"/>
        <v>1008.4033613445379</v>
      </c>
      <c r="S42" s="81">
        <f t="shared" si="31"/>
        <v>168.0672268907563</v>
      </c>
      <c r="T42" s="366">
        <f t="shared" si="32"/>
        <v>5462.1848739495808</v>
      </c>
      <c r="U42" s="284" t="s">
        <v>89</v>
      </c>
      <c r="V42" s="85" t="s">
        <v>272</v>
      </c>
      <c r="W42" s="85" t="s">
        <v>259</v>
      </c>
    </row>
    <row r="43" spans="1:24" s="46" customFormat="1" ht="118.9" customHeight="1" thickBot="1" x14ac:dyDescent="0.25">
      <c r="A43" s="291">
        <v>34</v>
      </c>
      <c r="B43" s="82" t="s">
        <v>29</v>
      </c>
      <c r="C43" s="49" t="s">
        <v>149</v>
      </c>
      <c r="D43" s="98" t="s">
        <v>246</v>
      </c>
      <c r="E43" s="281" t="s">
        <v>33</v>
      </c>
      <c r="F43" s="64">
        <v>38000</v>
      </c>
      <c r="G43" s="64">
        <v>1600</v>
      </c>
      <c r="H43" s="361"/>
      <c r="I43" s="64">
        <v>1300</v>
      </c>
      <c r="J43" s="64">
        <v>250</v>
      </c>
      <c r="K43" s="293"/>
      <c r="L43" s="64">
        <v>1450</v>
      </c>
      <c r="M43" s="81">
        <f t="shared" si="26"/>
        <v>31932.773109243699</v>
      </c>
      <c r="N43" s="81">
        <f t="shared" si="27"/>
        <v>1344.5378151260504</v>
      </c>
      <c r="O43" s="383">
        <f t="shared" si="27"/>
        <v>0</v>
      </c>
      <c r="P43" s="81">
        <f t="shared" si="28"/>
        <v>1092.4369747899161</v>
      </c>
      <c r="Q43" s="81">
        <f t="shared" si="29"/>
        <v>210.0840336134454</v>
      </c>
      <c r="R43" s="288">
        <f t="shared" si="30"/>
        <v>0</v>
      </c>
      <c r="S43" s="81">
        <f t="shared" si="31"/>
        <v>1218.4873949579833</v>
      </c>
      <c r="T43" s="366">
        <f t="shared" si="32"/>
        <v>35798.319327731093</v>
      </c>
      <c r="U43" s="284" t="s">
        <v>89</v>
      </c>
      <c r="V43" s="194" t="s">
        <v>268</v>
      </c>
      <c r="W43" s="194" t="s">
        <v>259</v>
      </c>
    </row>
    <row r="44" spans="1:24" s="46" customFormat="1" ht="87.75" customHeight="1" thickBot="1" x14ac:dyDescent="0.25">
      <c r="A44" s="337">
        <v>35</v>
      </c>
      <c r="B44" s="274" t="s">
        <v>29</v>
      </c>
      <c r="C44" s="49" t="s">
        <v>150</v>
      </c>
      <c r="D44" s="97" t="s">
        <v>247</v>
      </c>
      <c r="E44" s="280" t="s">
        <v>215</v>
      </c>
      <c r="F44" s="261">
        <v>55000</v>
      </c>
      <c r="G44" s="336"/>
      <c r="H44" s="361"/>
      <c r="I44" s="336"/>
      <c r="J44" s="336"/>
      <c r="K44" s="336"/>
      <c r="L44" s="336"/>
      <c r="M44" s="330">
        <f t="shared" si="26"/>
        <v>46218.487394957985</v>
      </c>
      <c r="N44" s="330">
        <f t="shared" si="27"/>
        <v>0</v>
      </c>
      <c r="O44" s="383">
        <f t="shared" si="27"/>
        <v>0</v>
      </c>
      <c r="P44" s="330">
        <f t="shared" si="28"/>
        <v>0</v>
      </c>
      <c r="Q44" s="330">
        <f t="shared" si="29"/>
        <v>0</v>
      </c>
      <c r="R44" s="330">
        <f t="shared" si="30"/>
        <v>0</v>
      </c>
      <c r="S44" s="330">
        <f t="shared" si="31"/>
        <v>0</v>
      </c>
      <c r="T44" s="366">
        <f t="shared" si="32"/>
        <v>46218.487394957985</v>
      </c>
      <c r="U44" s="335" t="s">
        <v>89</v>
      </c>
      <c r="V44" s="194" t="s">
        <v>268</v>
      </c>
      <c r="W44" s="194" t="s">
        <v>259</v>
      </c>
    </row>
    <row r="45" spans="1:24" ht="197.25" customHeight="1" thickBot="1" x14ac:dyDescent="0.25">
      <c r="A45" s="291">
        <v>36</v>
      </c>
      <c r="B45" s="82" t="s">
        <v>29</v>
      </c>
      <c r="C45" s="49" t="s">
        <v>151</v>
      </c>
      <c r="D45" s="97" t="s">
        <v>248</v>
      </c>
      <c r="E45" s="280" t="s">
        <v>36</v>
      </c>
      <c r="F45" s="64">
        <v>14000</v>
      </c>
      <c r="G45" s="64">
        <v>1800</v>
      </c>
      <c r="H45" s="361"/>
      <c r="I45" s="64">
        <v>14400</v>
      </c>
      <c r="J45" s="64">
        <v>400</v>
      </c>
      <c r="K45" s="293">
        <v>900</v>
      </c>
      <c r="L45" s="64">
        <v>900</v>
      </c>
      <c r="M45" s="81">
        <f t="shared" si="26"/>
        <v>11764.705882352942</v>
      </c>
      <c r="N45" s="81">
        <f t="shared" si="27"/>
        <v>1512.6050420168067</v>
      </c>
      <c r="O45" s="383">
        <f t="shared" si="27"/>
        <v>0</v>
      </c>
      <c r="P45" s="81">
        <f t="shared" si="28"/>
        <v>12100.840336134454</v>
      </c>
      <c r="Q45" s="81">
        <f t="shared" si="29"/>
        <v>336.1344537815126</v>
      </c>
      <c r="R45" s="288">
        <f t="shared" si="30"/>
        <v>756.30252100840335</v>
      </c>
      <c r="S45" s="81">
        <f t="shared" si="31"/>
        <v>756.30252100840335</v>
      </c>
      <c r="T45" s="366">
        <f t="shared" si="32"/>
        <v>27226.89075630252</v>
      </c>
      <c r="U45" s="284" t="s">
        <v>89</v>
      </c>
      <c r="V45" s="194" t="s">
        <v>267</v>
      </c>
      <c r="W45" s="194" t="s">
        <v>259</v>
      </c>
    </row>
    <row r="46" spans="1:24" ht="43.9" customHeight="1" thickBot="1" x14ac:dyDescent="0.25">
      <c r="A46" s="291">
        <v>37</v>
      </c>
      <c r="B46" s="82" t="s">
        <v>29</v>
      </c>
      <c r="C46" s="49" t="s">
        <v>330</v>
      </c>
      <c r="D46" s="99" t="s">
        <v>249</v>
      </c>
      <c r="E46" s="270" t="s">
        <v>37</v>
      </c>
      <c r="F46" s="64">
        <v>30000</v>
      </c>
      <c r="G46" s="64"/>
      <c r="H46" s="361"/>
      <c r="I46" s="64"/>
      <c r="J46" s="64"/>
      <c r="K46" s="293"/>
      <c r="L46" s="64"/>
      <c r="M46" s="100">
        <f>F46</f>
        <v>30000</v>
      </c>
      <c r="N46" s="81">
        <f>G46</f>
        <v>0</v>
      </c>
      <c r="O46" s="383">
        <f>H46</f>
        <v>0</v>
      </c>
      <c r="P46" s="81">
        <f>I46</f>
        <v>0</v>
      </c>
      <c r="Q46" s="81">
        <f>J46</f>
        <v>0</v>
      </c>
      <c r="R46" s="288">
        <f t="shared" ref="R46:R52" si="33">K46/1.19</f>
        <v>0</v>
      </c>
      <c r="S46" s="81">
        <f>L46</f>
        <v>0</v>
      </c>
      <c r="T46" s="366">
        <f t="shared" si="32"/>
        <v>30000</v>
      </c>
      <c r="U46" s="284" t="s">
        <v>89</v>
      </c>
      <c r="V46" s="194" t="s">
        <v>267</v>
      </c>
      <c r="W46" s="194" t="s">
        <v>259</v>
      </c>
    </row>
    <row r="47" spans="1:24" ht="191.25" customHeight="1" thickBot="1" x14ac:dyDescent="0.25">
      <c r="A47" s="291">
        <v>38</v>
      </c>
      <c r="B47" s="82" t="s">
        <v>29</v>
      </c>
      <c r="C47" s="49" t="s">
        <v>152</v>
      </c>
      <c r="D47" s="94" t="s">
        <v>250</v>
      </c>
      <c r="E47" s="270" t="s">
        <v>38</v>
      </c>
      <c r="F47" s="64">
        <v>20000</v>
      </c>
      <c r="G47" s="64"/>
      <c r="H47" s="361"/>
      <c r="I47" s="64"/>
      <c r="J47" s="64"/>
      <c r="K47" s="293"/>
      <c r="L47" s="64"/>
      <c r="M47" s="81">
        <f t="shared" ref="M47:M59" si="34">F47/1.19</f>
        <v>16806.722689075632</v>
      </c>
      <c r="N47" s="81">
        <f t="shared" ref="N47:O59" si="35">G47/1.19</f>
        <v>0</v>
      </c>
      <c r="O47" s="383">
        <f t="shared" si="35"/>
        <v>0</v>
      </c>
      <c r="P47" s="81">
        <f t="shared" ref="P47:P59" si="36">I47/1.19</f>
        <v>0</v>
      </c>
      <c r="Q47" s="81">
        <f t="shared" ref="Q47:Q59" si="37">J47/1.19</f>
        <v>0</v>
      </c>
      <c r="R47" s="288">
        <f t="shared" si="33"/>
        <v>0</v>
      </c>
      <c r="S47" s="81">
        <f t="shared" ref="S47:S59" si="38">L47/1.19</f>
        <v>0</v>
      </c>
      <c r="T47" s="366">
        <f t="shared" si="32"/>
        <v>16806.722689075632</v>
      </c>
      <c r="U47" s="284" t="s">
        <v>89</v>
      </c>
      <c r="V47" s="85" t="s">
        <v>268</v>
      </c>
      <c r="W47" s="85" t="s">
        <v>264</v>
      </c>
    </row>
    <row r="48" spans="1:24" ht="78.75" customHeight="1" thickBot="1" x14ac:dyDescent="0.25">
      <c r="A48" s="291">
        <v>39</v>
      </c>
      <c r="B48" s="82" t="s">
        <v>29</v>
      </c>
      <c r="C48" s="49" t="s">
        <v>153</v>
      </c>
      <c r="D48" s="94" t="s">
        <v>314</v>
      </c>
      <c r="E48" s="270" t="s">
        <v>39</v>
      </c>
      <c r="F48" s="64">
        <v>3000</v>
      </c>
      <c r="G48" s="64"/>
      <c r="H48" s="361"/>
      <c r="I48" s="64">
        <v>16000</v>
      </c>
      <c r="J48" s="64"/>
      <c r="K48" s="293"/>
      <c r="L48" s="64"/>
      <c r="M48" s="81">
        <f t="shared" si="34"/>
        <v>2521.0084033613448</v>
      </c>
      <c r="N48" s="81">
        <f t="shared" si="35"/>
        <v>0</v>
      </c>
      <c r="O48" s="383">
        <f t="shared" si="35"/>
        <v>0</v>
      </c>
      <c r="P48" s="81">
        <f t="shared" si="36"/>
        <v>13445.378151260506</v>
      </c>
      <c r="Q48" s="81">
        <f t="shared" si="37"/>
        <v>0</v>
      </c>
      <c r="R48" s="288">
        <f t="shared" si="33"/>
        <v>0</v>
      </c>
      <c r="S48" s="81">
        <f t="shared" si="38"/>
        <v>0</v>
      </c>
      <c r="T48" s="366">
        <f t="shared" si="32"/>
        <v>15966.386554621851</v>
      </c>
      <c r="U48" s="284" t="s">
        <v>89</v>
      </c>
      <c r="V48" s="194" t="s">
        <v>267</v>
      </c>
      <c r="W48" s="194" t="s">
        <v>259</v>
      </c>
    </row>
    <row r="49" spans="1:24" ht="207.75" customHeight="1" thickBot="1" x14ac:dyDescent="0.25">
      <c r="A49" s="291">
        <v>40</v>
      </c>
      <c r="B49" s="82" t="s">
        <v>29</v>
      </c>
      <c r="C49" s="49" t="s">
        <v>154</v>
      </c>
      <c r="D49" s="94" t="s">
        <v>313</v>
      </c>
      <c r="E49" s="270" t="s">
        <v>106</v>
      </c>
      <c r="F49" s="64">
        <v>17000</v>
      </c>
      <c r="G49" s="64">
        <v>200</v>
      </c>
      <c r="H49" s="361"/>
      <c r="I49" s="64">
        <v>12300</v>
      </c>
      <c r="J49" s="64"/>
      <c r="K49" s="293">
        <v>1800</v>
      </c>
      <c r="L49" s="64">
        <v>1800</v>
      </c>
      <c r="M49" s="81">
        <f t="shared" si="34"/>
        <v>14285.714285714286</v>
      </c>
      <c r="N49" s="81">
        <f t="shared" si="35"/>
        <v>168.0672268907563</v>
      </c>
      <c r="O49" s="383">
        <f t="shared" si="35"/>
        <v>0</v>
      </c>
      <c r="P49" s="81">
        <f t="shared" si="36"/>
        <v>10336.134453781513</v>
      </c>
      <c r="Q49" s="81">
        <f t="shared" si="37"/>
        <v>0</v>
      </c>
      <c r="R49" s="288">
        <f t="shared" si="33"/>
        <v>1512.6050420168067</v>
      </c>
      <c r="S49" s="81">
        <f t="shared" si="38"/>
        <v>1512.6050420168067</v>
      </c>
      <c r="T49" s="366">
        <f t="shared" si="32"/>
        <v>27815.126050420171</v>
      </c>
      <c r="U49" s="284" t="s">
        <v>89</v>
      </c>
      <c r="V49" s="194" t="s">
        <v>267</v>
      </c>
      <c r="W49" s="194" t="s">
        <v>259</v>
      </c>
    </row>
    <row r="50" spans="1:24" ht="31.5" customHeight="1" thickBot="1" x14ac:dyDescent="0.25">
      <c r="A50" s="291">
        <v>41</v>
      </c>
      <c r="B50" s="82" t="s">
        <v>29</v>
      </c>
      <c r="C50" s="49" t="s">
        <v>166</v>
      </c>
      <c r="D50" s="94" t="s">
        <v>312</v>
      </c>
      <c r="E50" s="282" t="s">
        <v>40</v>
      </c>
      <c r="F50" s="64">
        <v>2000</v>
      </c>
      <c r="G50" s="64"/>
      <c r="H50" s="361"/>
      <c r="I50" s="64">
        <v>1500</v>
      </c>
      <c r="J50" s="64"/>
      <c r="K50" s="293">
        <v>350</v>
      </c>
      <c r="L50" s="64">
        <v>350</v>
      </c>
      <c r="M50" s="81">
        <f t="shared" si="34"/>
        <v>1680.6722689075632</v>
      </c>
      <c r="N50" s="81">
        <f t="shared" si="35"/>
        <v>0</v>
      </c>
      <c r="O50" s="383">
        <f t="shared" si="35"/>
        <v>0</v>
      </c>
      <c r="P50" s="81">
        <f t="shared" si="36"/>
        <v>1260.5042016806724</v>
      </c>
      <c r="Q50" s="81">
        <f t="shared" si="37"/>
        <v>0</v>
      </c>
      <c r="R50" s="288">
        <f t="shared" si="33"/>
        <v>294.11764705882354</v>
      </c>
      <c r="S50" s="81">
        <f t="shared" si="38"/>
        <v>294.11764705882354</v>
      </c>
      <c r="T50" s="366">
        <f t="shared" si="32"/>
        <v>3529.4117647058824</v>
      </c>
      <c r="U50" s="284" t="s">
        <v>89</v>
      </c>
      <c r="V50" s="194" t="s">
        <v>267</v>
      </c>
      <c r="W50" s="194" t="s">
        <v>259</v>
      </c>
    </row>
    <row r="51" spans="1:24" ht="78.75" customHeight="1" thickBot="1" x14ac:dyDescent="0.25">
      <c r="A51" s="291">
        <v>42</v>
      </c>
      <c r="B51" s="82" t="s">
        <v>29</v>
      </c>
      <c r="C51" s="49" t="s">
        <v>155</v>
      </c>
      <c r="D51" s="94" t="s">
        <v>311</v>
      </c>
      <c r="E51" s="270" t="s">
        <v>41</v>
      </c>
      <c r="F51" s="64">
        <v>16600</v>
      </c>
      <c r="G51" s="64"/>
      <c r="H51" s="361"/>
      <c r="I51" s="64">
        <v>10000</v>
      </c>
      <c r="J51" s="64"/>
      <c r="K51" s="293"/>
      <c r="L51" s="64"/>
      <c r="M51" s="81">
        <f t="shared" si="34"/>
        <v>13949.579831932773</v>
      </c>
      <c r="N51" s="81">
        <f t="shared" si="35"/>
        <v>0</v>
      </c>
      <c r="O51" s="383">
        <f t="shared" si="35"/>
        <v>0</v>
      </c>
      <c r="P51" s="81">
        <f t="shared" si="36"/>
        <v>8403.361344537816</v>
      </c>
      <c r="Q51" s="81">
        <f t="shared" si="37"/>
        <v>0</v>
      </c>
      <c r="R51" s="288">
        <f t="shared" si="33"/>
        <v>0</v>
      </c>
      <c r="S51" s="81">
        <f t="shared" si="38"/>
        <v>0</v>
      </c>
      <c r="T51" s="366">
        <f t="shared" si="32"/>
        <v>22352.941176470587</v>
      </c>
      <c r="U51" s="284" t="s">
        <v>89</v>
      </c>
      <c r="V51" s="194" t="s">
        <v>267</v>
      </c>
      <c r="W51" s="194" t="s">
        <v>259</v>
      </c>
    </row>
    <row r="52" spans="1:24" ht="64.5" customHeight="1" thickBot="1" x14ac:dyDescent="0.25">
      <c r="A52" s="291">
        <v>43</v>
      </c>
      <c r="B52" s="82" t="s">
        <v>29</v>
      </c>
      <c r="C52" s="49" t="s">
        <v>156</v>
      </c>
      <c r="D52" s="94" t="s">
        <v>310</v>
      </c>
      <c r="E52" s="270" t="s">
        <v>42</v>
      </c>
      <c r="F52" s="64">
        <v>5000</v>
      </c>
      <c r="G52" s="64"/>
      <c r="H52" s="361"/>
      <c r="I52" s="64">
        <v>1000</v>
      </c>
      <c r="J52" s="64"/>
      <c r="K52" s="293"/>
      <c r="L52" s="64"/>
      <c r="M52" s="81">
        <f t="shared" si="34"/>
        <v>4201.680672268908</v>
      </c>
      <c r="N52" s="81">
        <f t="shared" si="35"/>
        <v>0</v>
      </c>
      <c r="O52" s="383">
        <f t="shared" si="35"/>
        <v>0</v>
      </c>
      <c r="P52" s="81">
        <f t="shared" si="36"/>
        <v>840.3361344537816</v>
      </c>
      <c r="Q52" s="81">
        <f t="shared" si="37"/>
        <v>0</v>
      </c>
      <c r="R52" s="288">
        <f t="shared" si="33"/>
        <v>0</v>
      </c>
      <c r="S52" s="81">
        <f t="shared" si="38"/>
        <v>0</v>
      </c>
      <c r="T52" s="366">
        <f t="shared" si="32"/>
        <v>5042.0168067226896</v>
      </c>
      <c r="U52" s="284" t="s">
        <v>89</v>
      </c>
      <c r="V52" s="85" t="s">
        <v>267</v>
      </c>
      <c r="W52" s="194" t="s">
        <v>273</v>
      </c>
    </row>
    <row r="53" spans="1:24" ht="47.25" customHeight="1" thickBot="1" x14ac:dyDescent="0.25">
      <c r="A53" s="298">
        <v>44</v>
      </c>
      <c r="B53" s="82" t="s">
        <v>29</v>
      </c>
      <c r="C53" s="49" t="s">
        <v>157</v>
      </c>
      <c r="D53" s="48" t="s">
        <v>309</v>
      </c>
      <c r="E53" s="270" t="s">
        <v>43</v>
      </c>
      <c r="F53" s="64">
        <v>2000</v>
      </c>
      <c r="G53" s="64">
        <v>300</v>
      </c>
      <c r="H53" s="361"/>
      <c r="I53" s="64">
        <v>600</v>
      </c>
      <c r="J53" s="64">
        <v>100</v>
      </c>
      <c r="K53" s="293">
        <v>200</v>
      </c>
      <c r="L53" s="64">
        <v>200</v>
      </c>
      <c r="M53" s="81">
        <f t="shared" si="34"/>
        <v>1680.6722689075632</v>
      </c>
      <c r="N53" s="81">
        <f t="shared" si="35"/>
        <v>252.10084033613447</v>
      </c>
      <c r="O53" s="383">
        <f t="shared" si="35"/>
        <v>0</v>
      </c>
      <c r="P53" s="81">
        <f t="shared" si="36"/>
        <v>504.20168067226894</v>
      </c>
      <c r="Q53" s="81">
        <f t="shared" si="37"/>
        <v>84.033613445378151</v>
      </c>
      <c r="R53" s="346">
        <f>K53/1.19</f>
        <v>168.0672268907563</v>
      </c>
      <c r="S53" s="81">
        <f t="shared" si="38"/>
        <v>168.0672268907563</v>
      </c>
      <c r="T53" s="366">
        <f t="shared" si="32"/>
        <v>2857.1428571428578</v>
      </c>
      <c r="U53" s="284" t="s">
        <v>89</v>
      </c>
      <c r="V53" s="85" t="s">
        <v>264</v>
      </c>
      <c r="W53" s="339" t="s">
        <v>265</v>
      </c>
    </row>
    <row r="54" spans="1:24" ht="113.25" customHeight="1" thickBot="1" x14ac:dyDescent="0.25">
      <c r="A54" s="298">
        <v>45</v>
      </c>
      <c r="B54" s="82" t="s">
        <v>29</v>
      </c>
      <c r="C54" s="49" t="s">
        <v>158</v>
      </c>
      <c r="D54" s="94" t="s">
        <v>308</v>
      </c>
      <c r="E54" s="270" t="s">
        <v>74</v>
      </c>
      <c r="F54" s="64">
        <v>1000</v>
      </c>
      <c r="G54" s="64">
        <v>400</v>
      </c>
      <c r="H54" s="361"/>
      <c r="I54" s="64">
        <v>4000</v>
      </c>
      <c r="J54" s="64"/>
      <c r="K54" s="293">
        <v>500</v>
      </c>
      <c r="L54" s="64"/>
      <c r="M54" s="81">
        <f t="shared" si="34"/>
        <v>840.3361344537816</v>
      </c>
      <c r="N54" s="81">
        <f t="shared" si="35"/>
        <v>336.1344537815126</v>
      </c>
      <c r="O54" s="383">
        <f t="shared" si="35"/>
        <v>0</v>
      </c>
      <c r="P54" s="81">
        <f t="shared" si="36"/>
        <v>3361.3445378151264</v>
      </c>
      <c r="Q54" s="81">
        <f t="shared" si="37"/>
        <v>0</v>
      </c>
      <c r="R54" s="321">
        <f t="shared" ref="R54:R59" si="39">K54/1.19</f>
        <v>420.1680672268908</v>
      </c>
      <c r="S54" s="81">
        <f t="shared" si="38"/>
        <v>0</v>
      </c>
      <c r="T54" s="366">
        <f t="shared" si="32"/>
        <v>4957.9831932773104</v>
      </c>
      <c r="U54" s="284" t="s">
        <v>89</v>
      </c>
      <c r="V54" s="340" t="s">
        <v>267</v>
      </c>
      <c r="W54" s="339" t="s">
        <v>260</v>
      </c>
    </row>
    <row r="55" spans="1:24" ht="46.5" customHeight="1" thickBot="1" x14ac:dyDescent="0.25">
      <c r="A55" s="298">
        <v>46</v>
      </c>
      <c r="B55" s="82" t="s">
        <v>29</v>
      </c>
      <c r="C55" s="49" t="s">
        <v>159</v>
      </c>
      <c r="D55" s="94" t="s">
        <v>307</v>
      </c>
      <c r="E55" s="270" t="s">
        <v>75</v>
      </c>
      <c r="F55" s="64">
        <v>500</v>
      </c>
      <c r="G55" s="64"/>
      <c r="H55" s="361"/>
      <c r="I55" s="64">
        <v>1000</v>
      </c>
      <c r="J55" s="64"/>
      <c r="K55" s="293"/>
      <c r="L55" s="64"/>
      <c r="M55" s="81">
        <f t="shared" si="34"/>
        <v>420.1680672268908</v>
      </c>
      <c r="N55" s="81">
        <f t="shared" si="35"/>
        <v>0</v>
      </c>
      <c r="O55" s="383">
        <f t="shared" si="35"/>
        <v>0</v>
      </c>
      <c r="P55" s="81">
        <f t="shared" si="36"/>
        <v>840.3361344537816</v>
      </c>
      <c r="Q55" s="81">
        <f t="shared" si="37"/>
        <v>0</v>
      </c>
      <c r="R55" s="288">
        <f t="shared" si="39"/>
        <v>0</v>
      </c>
      <c r="S55" s="81">
        <f t="shared" si="38"/>
        <v>0</v>
      </c>
      <c r="T55" s="366">
        <f t="shared" si="32"/>
        <v>1260.5042016806724</v>
      </c>
      <c r="U55" s="284" t="s">
        <v>89</v>
      </c>
      <c r="V55" s="85" t="s">
        <v>265</v>
      </c>
      <c r="W55" s="194" t="s">
        <v>266</v>
      </c>
    </row>
    <row r="56" spans="1:24" ht="81" customHeight="1" thickBot="1" x14ac:dyDescent="0.25">
      <c r="A56" s="298">
        <v>47</v>
      </c>
      <c r="B56" s="82" t="s">
        <v>29</v>
      </c>
      <c r="C56" s="49" t="s">
        <v>160</v>
      </c>
      <c r="D56" s="94" t="s">
        <v>306</v>
      </c>
      <c r="E56" s="270" t="s">
        <v>43</v>
      </c>
      <c r="F56" s="64">
        <v>4000</v>
      </c>
      <c r="G56" s="64"/>
      <c r="H56" s="361"/>
      <c r="I56" s="64">
        <v>800</v>
      </c>
      <c r="J56" s="64"/>
      <c r="K56" s="293">
        <v>300</v>
      </c>
      <c r="L56" s="64">
        <v>300</v>
      </c>
      <c r="M56" s="81">
        <f t="shared" si="34"/>
        <v>3361.3445378151264</v>
      </c>
      <c r="N56" s="81">
        <f t="shared" si="35"/>
        <v>0</v>
      </c>
      <c r="O56" s="383">
        <f t="shared" si="35"/>
        <v>0</v>
      </c>
      <c r="P56" s="81">
        <f t="shared" si="36"/>
        <v>672.26890756302521</v>
      </c>
      <c r="Q56" s="81">
        <f t="shared" si="37"/>
        <v>0</v>
      </c>
      <c r="R56" s="288">
        <f t="shared" si="39"/>
        <v>252.10084033613447</v>
      </c>
      <c r="S56" s="81">
        <f t="shared" si="38"/>
        <v>252.10084033613447</v>
      </c>
      <c r="T56" s="366">
        <f t="shared" si="32"/>
        <v>4537.815126050421</v>
      </c>
      <c r="U56" s="284" t="s">
        <v>89</v>
      </c>
      <c r="V56" s="340" t="s">
        <v>264</v>
      </c>
      <c r="W56" s="339" t="s">
        <v>265</v>
      </c>
    </row>
    <row r="57" spans="1:24" ht="32.25" thickBot="1" x14ac:dyDescent="0.25">
      <c r="A57" s="298">
        <v>48</v>
      </c>
      <c r="B57" s="82" t="s">
        <v>29</v>
      </c>
      <c r="C57" s="49" t="s">
        <v>194</v>
      </c>
      <c r="D57" s="94" t="s">
        <v>305</v>
      </c>
      <c r="E57" s="270" t="s">
        <v>83</v>
      </c>
      <c r="F57" s="64">
        <v>1000</v>
      </c>
      <c r="G57" s="64">
        <v>1000</v>
      </c>
      <c r="H57" s="361"/>
      <c r="I57" s="64">
        <v>10000</v>
      </c>
      <c r="J57" s="64"/>
      <c r="K57" s="293"/>
      <c r="L57" s="64"/>
      <c r="M57" s="81">
        <f t="shared" si="34"/>
        <v>840.3361344537816</v>
      </c>
      <c r="N57" s="81">
        <f t="shared" si="35"/>
        <v>840.3361344537816</v>
      </c>
      <c r="O57" s="383">
        <f t="shared" si="35"/>
        <v>0</v>
      </c>
      <c r="P57" s="81">
        <f t="shared" si="36"/>
        <v>8403.361344537816</v>
      </c>
      <c r="Q57" s="81">
        <f t="shared" si="37"/>
        <v>0</v>
      </c>
      <c r="R57" s="288">
        <f t="shared" si="39"/>
        <v>0</v>
      </c>
      <c r="S57" s="81">
        <f t="shared" si="38"/>
        <v>0</v>
      </c>
      <c r="T57" s="366">
        <f t="shared" si="32"/>
        <v>10084.033613445379</v>
      </c>
      <c r="U57" s="284" t="s">
        <v>89</v>
      </c>
      <c r="V57" s="340" t="s">
        <v>267</v>
      </c>
      <c r="W57" s="339" t="s">
        <v>259</v>
      </c>
    </row>
    <row r="58" spans="1:24" s="46" customFormat="1" ht="35.25" customHeight="1" thickBot="1" x14ac:dyDescent="0.25">
      <c r="A58" s="298">
        <v>49</v>
      </c>
      <c r="B58" s="215" t="s">
        <v>29</v>
      </c>
      <c r="C58" s="49" t="s">
        <v>213</v>
      </c>
      <c r="D58" s="94" t="s">
        <v>304</v>
      </c>
      <c r="E58" s="270" t="s">
        <v>216</v>
      </c>
      <c r="F58" s="216">
        <v>2000</v>
      </c>
      <c r="G58" s="216"/>
      <c r="H58" s="361"/>
      <c r="I58" s="216"/>
      <c r="J58" s="216"/>
      <c r="K58" s="293"/>
      <c r="L58" s="216"/>
      <c r="M58" s="217">
        <f t="shared" si="34"/>
        <v>1680.6722689075632</v>
      </c>
      <c r="N58" s="217">
        <f t="shared" si="35"/>
        <v>0</v>
      </c>
      <c r="O58" s="383">
        <f t="shared" si="35"/>
        <v>0</v>
      </c>
      <c r="P58" s="217">
        <f t="shared" si="36"/>
        <v>0</v>
      </c>
      <c r="Q58" s="217">
        <f t="shared" si="37"/>
        <v>0</v>
      </c>
      <c r="R58" s="288">
        <f t="shared" si="39"/>
        <v>0</v>
      </c>
      <c r="S58" s="217">
        <f t="shared" si="38"/>
        <v>0</v>
      </c>
      <c r="T58" s="366">
        <f t="shared" si="32"/>
        <v>1680.6722689075632</v>
      </c>
      <c r="U58" s="284" t="s">
        <v>89</v>
      </c>
      <c r="V58" s="339" t="s">
        <v>268</v>
      </c>
      <c r="W58" s="339" t="s">
        <v>264</v>
      </c>
    </row>
    <row r="59" spans="1:24" ht="30.75" customHeight="1" thickBot="1" x14ac:dyDescent="0.25">
      <c r="A59" s="298">
        <v>50</v>
      </c>
      <c r="B59" s="82" t="s">
        <v>29</v>
      </c>
      <c r="C59" s="49" t="s">
        <v>214</v>
      </c>
      <c r="D59" s="94" t="s">
        <v>44</v>
      </c>
      <c r="E59" s="270"/>
      <c r="F59" s="64">
        <v>5900</v>
      </c>
      <c r="G59" s="64">
        <v>900</v>
      </c>
      <c r="H59" s="361"/>
      <c r="I59" s="64">
        <v>1100</v>
      </c>
      <c r="J59" s="64">
        <v>350</v>
      </c>
      <c r="K59" s="293">
        <v>3800</v>
      </c>
      <c r="L59" s="64">
        <v>850</v>
      </c>
      <c r="M59" s="81">
        <f t="shared" si="34"/>
        <v>4957.9831932773113</v>
      </c>
      <c r="N59" s="81">
        <f t="shared" si="35"/>
        <v>756.30252100840335</v>
      </c>
      <c r="O59" s="383">
        <f t="shared" si="35"/>
        <v>0</v>
      </c>
      <c r="P59" s="81">
        <f t="shared" si="36"/>
        <v>924.36974789915973</v>
      </c>
      <c r="Q59" s="81">
        <f t="shared" si="37"/>
        <v>294.11764705882354</v>
      </c>
      <c r="R59" s="288">
        <f t="shared" si="39"/>
        <v>3193.2773109243699</v>
      </c>
      <c r="S59" s="81">
        <f t="shared" si="38"/>
        <v>714.28571428571433</v>
      </c>
      <c r="T59" s="366">
        <f t="shared" si="32"/>
        <v>10840.336134453781</v>
      </c>
      <c r="U59" s="284" t="s">
        <v>89</v>
      </c>
      <c r="V59" s="340" t="s">
        <v>267</v>
      </c>
      <c r="W59" s="339" t="s">
        <v>271</v>
      </c>
      <c r="X59" s="45"/>
    </row>
    <row r="60" spans="1:24" ht="25.5" customHeight="1" thickBot="1" x14ac:dyDescent="0.25">
      <c r="A60" s="298">
        <v>51</v>
      </c>
      <c r="B60" s="82"/>
      <c r="C60" s="39"/>
      <c r="D60" s="48" t="s">
        <v>76</v>
      </c>
      <c r="E60" s="270"/>
      <c r="F60" s="40"/>
      <c r="G60" s="40"/>
      <c r="H60" s="40"/>
      <c r="I60" s="40"/>
      <c r="J60" s="40"/>
      <c r="K60" s="40"/>
      <c r="L60" s="40"/>
      <c r="M60" s="81">
        <f t="shared" ref="M60:S60" si="40">SUM(M37:M59)</f>
        <v>298907.56302520999</v>
      </c>
      <c r="N60" s="81">
        <f t="shared" si="40"/>
        <v>10924.369747899162</v>
      </c>
      <c r="O60" s="383">
        <f t="shared" si="40"/>
        <v>0</v>
      </c>
      <c r="P60" s="81">
        <f t="shared" si="40"/>
        <v>84033.613445378141</v>
      </c>
      <c r="Q60" s="81">
        <f t="shared" si="40"/>
        <v>3361.3445378151259</v>
      </c>
      <c r="R60" s="321">
        <f t="shared" si="40"/>
        <v>10084.033613445379</v>
      </c>
      <c r="S60" s="81">
        <f t="shared" si="40"/>
        <v>7563.0252100840353</v>
      </c>
      <c r="T60" s="346">
        <f t="shared" ref="T60:T66" si="41">SUM(M60:S60)</f>
        <v>414873.94957983185</v>
      </c>
      <c r="U60" s="285"/>
      <c r="V60" s="91"/>
      <c r="W60" s="92"/>
    </row>
    <row r="61" spans="1:24" ht="25.5" customHeight="1" thickBot="1" x14ac:dyDescent="0.25">
      <c r="A61" s="298">
        <v>52</v>
      </c>
      <c r="B61" s="82"/>
      <c r="C61" s="39"/>
      <c r="D61" s="69" t="s">
        <v>144</v>
      </c>
      <c r="E61" s="270"/>
      <c r="F61" s="40"/>
      <c r="G61" s="40"/>
      <c r="H61" s="40"/>
      <c r="I61" s="40"/>
      <c r="J61" s="40"/>
      <c r="K61" s="40"/>
      <c r="L61" s="40"/>
      <c r="M61" s="81">
        <f t="shared" ref="M61:S61" si="42">M36+M60</f>
        <v>338403.3613445377</v>
      </c>
      <c r="N61" s="81">
        <f t="shared" si="42"/>
        <v>21008.403361344543</v>
      </c>
      <c r="O61" s="383">
        <f t="shared" si="42"/>
        <v>0</v>
      </c>
      <c r="P61" s="81">
        <f t="shared" si="42"/>
        <v>107563.02521008403</v>
      </c>
      <c r="Q61" s="81">
        <f t="shared" si="42"/>
        <v>5042.0168067226896</v>
      </c>
      <c r="R61" s="321">
        <f t="shared" si="42"/>
        <v>11764.705882352942</v>
      </c>
      <c r="S61" s="81">
        <f t="shared" si="42"/>
        <v>9243.6974789915985</v>
      </c>
      <c r="T61" s="304">
        <f t="shared" si="41"/>
        <v>493025.21008403349</v>
      </c>
      <c r="U61" s="285"/>
      <c r="V61" s="91"/>
      <c r="W61" s="92"/>
    </row>
    <row r="62" spans="1:24" ht="162.75" customHeight="1" thickBot="1" x14ac:dyDescent="0.25">
      <c r="A62" s="358">
        <v>53</v>
      </c>
      <c r="B62" s="357" t="s">
        <v>90</v>
      </c>
      <c r="C62" s="358">
        <v>42</v>
      </c>
      <c r="D62" s="359" t="s">
        <v>344</v>
      </c>
      <c r="E62" s="360" t="s">
        <v>45</v>
      </c>
      <c r="F62" s="361">
        <v>0</v>
      </c>
      <c r="G62" s="64"/>
      <c r="H62" s="361"/>
      <c r="I62" s="64"/>
      <c r="J62" s="64"/>
      <c r="K62" s="293"/>
      <c r="L62" s="64"/>
      <c r="M62" s="366">
        <f>F62/1.19</f>
        <v>0</v>
      </c>
      <c r="N62" s="366">
        <v>0</v>
      </c>
      <c r="O62" s="383">
        <v>0</v>
      </c>
      <c r="P62" s="366">
        <v>0</v>
      </c>
      <c r="Q62" s="366">
        <v>0</v>
      </c>
      <c r="R62" s="288">
        <f>K62/1.19</f>
        <v>0</v>
      </c>
      <c r="S62" s="366">
        <v>0</v>
      </c>
      <c r="T62" s="366">
        <f t="shared" si="41"/>
        <v>0</v>
      </c>
      <c r="U62" s="365"/>
      <c r="V62" s="364"/>
      <c r="W62" s="367"/>
    </row>
    <row r="63" spans="1:24" ht="29.25" customHeight="1" thickBot="1" x14ac:dyDescent="0.25">
      <c r="A63" s="39">
        <v>54</v>
      </c>
      <c r="B63" s="82"/>
      <c r="C63" s="39"/>
      <c r="D63" s="274" t="s">
        <v>77</v>
      </c>
      <c r="E63" s="270"/>
      <c r="F63" s="64"/>
      <c r="G63" s="322"/>
      <c r="H63" s="361"/>
      <c r="I63" s="322"/>
      <c r="J63" s="322"/>
      <c r="K63" s="322"/>
      <c r="L63" s="64"/>
      <c r="M63" s="81">
        <f t="shared" ref="M63:S63" si="43">SUM(M62)</f>
        <v>0</v>
      </c>
      <c r="N63" s="266">
        <f t="shared" si="43"/>
        <v>0</v>
      </c>
      <c r="O63" s="383">
        <f t="shared" si="43"/>
        <v>0</v>
      </c>
      <c r="P63" s="266">
        <f t="shared" si="43"/>
        <v>0</v>
      </c>
      <c r="Q63" s="266">
        <f t="shared" si="43"/>
        <v>0</v>
      </c>
      <c r="R63" s="321">
        <f t="shared" si="43"/>
        <v>0</v>
      </c>
      <c r="S63" s="266">
        <f t="shared" si="43"/>
        <v>0</v>
      </c>
      <c r="T63" s="81">
        <f t="shared" si="41"/>
        <v>0</v>
      </c>
      <c r="U63" s="285"/>
      <c r="V63" s="91"/>
      <c r="W63" s="92"/>
    </row>
    <row r="64" spans="1:24" s="11" customFormat="1" ht="42" customHeight="1" thickBot="1" x14ac:dyDescent="0.25">
      <c r="A64" s="338">
        <v>55</v>
      </c>
      <c r="B64" s="337" t="s">
        <v>68</v>
      </c>
      <c r="C64" s="337">
        <v>43</v>
      </c>
      <c r="D64" s="333" t="s">
        <v>202</v>
      </c>
      <c r="E64" s="334" t="s">
        <v>69</v>
      </c>
      <c r="F64" s="336"/>
      <c r="G64" s="336"/>
      <c r="H64" s="361"/>
      <c r="I64" s="336">
        <v>19000</v>
      </c>
      <c r="J64" s="332"/>
      <c r="K64" s="331"/>
      <c r="L64" s="332"/>
      <c r="M64" s="330">
        <f t="shared" ref="M64:S64" si="44">F64/1.09</f>
        <v>0</v>
      </c>
      <c r="N64" s="330">
        <f t="shared" si="44"/>
        <v>0</v>
      </c>
      <c r="O64" s="383">
        <f t="shared" si="44"/>
        <v>0</v>
      </c>
      <c r="P64" s="330">
        <f t="shared" si="44"/>
        <v>17431.192660550456</v>
      </c>
      <c r="Q64" s="330">
        <f t="shared" si="44"/>
        <v>0</v>
      </c>
      <c r="R64" s="330">
        <f t="shared" si="44"/>
        <v>0</v>
      </c>
      <c r="S64" s="330">
        <f t="shared" si="44"/>
        <v>0</v>
      </c>
      <c r="T64" s="329">
        <f t="shared" si="41"/>
        <v>17431.192660550456</v>
      </c>
      <c r="U64" s="335" t="s">
        <v>89</v>
      </c>
      <c r="V64" s="340" t="s">
        <v>267</v>
      </c>
      <c r="W64" s="339" t="s">
        <v>259</v>
      </c>
    </row>
    <row r="65" spans="1:23" ht="178.5" customHeight="1" thickBot="1" x14ac:dyDescent="0.25">
      <c r="A65" s="218">
        <v>56</v>
      </c>
      <c r="B65" s="82" t="s">
        <v>47</v>
      </c>
      <c r="C65" s="39">
        <v>44</v>
      </c>
      <c r="D65" s="99" t="s">
        <v>251</v>
      </c>
      <c r="E65" s="270" t="s">
        <v>78</v>
      </c>
      <c r="F65" s="64"/>
      <c r="G65" s="64">
        <v>5500</v>
      </c>
      <c r="H65" s="361"/>
      <c r="I65" s="64">
        <v>7100</v>
      </c>
      <c r="J65" s="65">
        <v>500</v>
      </c>
      <c r="K65" s="290"/>
      <c r="L65" s="65"/>
      <c r="M65" s="81">
        <f t="shared" ref="M65:M71" si="45">F65/1.19</f>
        <v>0</v>
      </c>
      <c r="N65" s="330">
        <f t="shared" ref="N65:S71" si="46">G65/1.19</f>
        <v>4621.8487394957983</v>
      </c>
      <c r="O65" s="383">
        <f t="shared" si="46"/>
        <v>0</v>
      </c>
      <c r="P65" s="330">
        <f t="shared" si="46"/>
        <v>5966.3865546218494</v>
      </c>
      <c r="Q65" s="330">
        <f t="shared" si="46"/>
        <v>420.1680672268908</v>
      </c>
      <c r="R65" s="330">
        <f t="shared" si="46"/>
        <v>0</v>
      </c>
      <c r="S65" s="330">
        <f t="shared" si="46"/>
        <v>0</v>
      </c>
      <c r="T65" s="100">
        <f t="shared" si="41"/>
        <v>11008.403361344537</v>
      </c>
      <c r="U65" s="284" t="s">
        <v>89</v>
      </c>
      <c r="V65" s="340" t="s">
        <v>264</v>
      </c>
      <c r="W65" s="339" t="s">
        <v>265</v>
      </c>
    </row>
    <row r="66" spans="1:23" s="46" customFormat="1" ht="37.15" customHeight="1" thickBot="1" x14ac:dyDescent="0.25">
      <c r="A66" s="337">
        <v>57</v>
      </c>
      <c r="B66" s="274" t="s">
        <v>47</v>
      </c>
      <c r="C66" s="337">
        <v>45</v>
      </c>
      <c r="D66" s="99" t="s">
        <v>252</v>
      </c>
      <c r="E66" s="373" t="s">
        <v>290</v>
      </c>
      <c r="F66" s="336">
        <v>30000</v>
      </c>
      <c r="G66" s="336"/>
      <c r="H66" s="361"/>
      <c r="I66" s="336"/>
      <c r="J66" s="332"/>
      <c r="K66" s="332"/>
      <c r="L66" s="332"/>
      <c r="M66" s="330">
        <f t="shared" si="45"/>
        <v>25210.084033613446</v>
      </c>
      <c r="N66" s="330">
        <f t="shared" si="46"/>
        <v>0</v>
      </c>
      <c r="O66" s="383">
        <f t="shared" si="46"/>
        <v>0</v>
      </c>
      <c r="P66" s="330">
        <f t="shared" si="46"/>
        <v>0</v>
      </c>
      <c r="Q66" s="330">
        <f t="shared" si="46"/>
        <v>0</v>
      </c>
      <c r="R66" s="330">
        <f t="shared" si="46"/>
        <v>0</v>
      </c>
      <c r="S66" s="330">
        <f t="shared" si="46"/>
        <v>0</v>
      </c>
      <c r="T66" s="100">
        <f t="shared" si="41"/>
        <v>25210.084033613446</v>
      </c>
      <c r="U66" s="335" t="s">
        <v>89</v>
      </c>
      <c r="V66" s="340" t="s">
        <v>265</v>
      </c>
      <c r="W66" s="339" t="s">
        <v>274</v>
      </c>
    </row>
    <row r="67" spans="1:23" s="46" customFormat="1" ht="103.5" customHeight="1" thickBot="1" x14ac:dyDescent="0.25">
      <c r="A67" s="298">
        <v>58</v>
      </c>
      <c r="B67" s="274" t="s">
        <v>47</v>
      </c>
      <c r="C67" s="298">
        <v>46</v>
      </c>
      <c r="D67" s="99" t="s">
        <v>253</v>
      </c>
      <c r="E67" s="301" t="s">
        <v>207</v>
      </c>
      <c r="F67" s="300">
        <v>3000</v>
      </c>
      <c r="G67" s="300">
        <v>1700</v>
      </c>
      <c r="H67" s="361"/>
      <c r="I67" s="300">
        <v>31100</v>
      </c>
      <c r="J67" s="299">
        <v>1000</v>
      </c>
      <c r="K67" s="299">
        <v>500</v>
      </c>
      <c r="L67" s="299">
        <v>500</v>
      </c>
      <c r="M67" s="295">
        <f t="shared" si="45"/>
        <v>2521.0084033613448</v>
      </c>
      <c r="N67" s="295">
        <f t="shared" si="46"/>
        <v>1428.5714285714287</v>
      </c>
      <c r="O67" s="383">
        <f t="shared" si="46"/>
        <v>0</v>
      </c>
      <c r="P67" s="295">
        <f t="shared" si="46"/>
        <v>26134.453781512606</v>
      </c>
      <c r="Q67" s="295">
        <f t="shared" si="46"/>
        <v>840.3361344537816</v>
      </c>
      <c r="R67" s="321">
        <f t="shared" si="46"/>
        <v>420.1680672268908</v>
      </c>
      <c r="S67" s="295">
        <f t="shared" si="46"/>
        <v>420.1680672268908</v>
      </c>
      <c r="T67" s="100">
        <f t="shared" ref="T67:T70" si="47">SUM(M67:S67)</f>
        <v>31764.705882352944</v>
      </c>
      <c r="U67" s="296" t="s">
        <v>89</v>
      </c>
      <c r="V67" s="340" t="s">
        <v>270</v>
      </c>
      <c r="W67" s="339" t="s">
        <v>266</v>
      </c>
    </row>
    <row r="68" spans="1:23" s="46" customFormat="1" ht="34.5" customHeight="1" thickBot="1" x14ac:dyDescent="0.25">
      <c r="A68" s="298">
        <v>59</v>
      </c>
      <c r="B68" s="274" t="s">
        <v>47</v>
      </c>
      <c r="C68" s="298">
        <v>47</v>
      </c>
      <c r="D68" s="99" t="s">
        <v>254</v>
      </c>
      <c r="E68" s="301" t="s">
        <v>207</v>
      </c>
      <c r="F68" s="300">
        <v>2000</v>
      </c>
      <c r="G68" s="300">
        <v>800</v>
      </c>
      <c r="H68" s="361"/>
      <c r="I68" s="300">
        <v>11800</v>
      </c>
      <c r="J68" s="299">
        <v>500</v>
      </c>
      <c r="K68" s="299">
        <v>500</v>
      </c>
      <c r="L68" s="299">
        <v>500</v>
      </c>
      <c r="M68" s="295">
        <f t="shared" si="45"/>
        <v>1680.6722689075632</v>
      </c>
      <c r="N68" s="295">
        <f t="shared" si="46"/>
        <v>672.26890756302521</v>
      </c>
      <c r="O68" s="383">
        <f t="shared" si="46"/>
        <v>0</v>
      </c>
      <c r="P68" s="295">
        <f t="shared" si="46"/>
        <v>9915.9663865546227</v>
      </c>
      <c r="Q68" s="295">
        <f t="shared" si="46"/>
        <v>420.1680672268908</v>
      </c>
      <c r="R68" s="321">
        <f t="shared" si="46"/>
        <v>420.1680672268908</v>
      </c>
      <c r="S68" s="295">
        <f t="shared" si="46"/>
        <v>420.1680672268908</v>
      </c>
      <c r="T68" s="100">
        <f t="shared" si="47"/>
        <v>13529.411764705883</v>
      </c>
      <c r="U68" s="296" t="s">
        <v>89</v>
      </c>
      <c r="V68" s="340" t="s">
        <v>270</v>
      </c>
      <c r="W68" s="339" t="s">
        <v>265</v>
      </c>
    </row>
    <row r="69" spans="1:23" ht="45.75" customHeight="1" thickBot="1" x14ac:dyDescent="0.25">
      <c r="A69" s="218">
        <v>60</v>
      </c>
      <c r="B69" s="39" t="s">
        <v>48</v>
      </c>
      <c r="C69" s="39">
        <v>48</v>
      </c>
      <c r="D69" s="48" t="s">
        <v>255</v>
      </c>
      <c r="E69" s="270" t="s">
        <v>79</v>
      </c>
      <c r="F69" s="64">
        <v>9000</v>
      </c>
      <c r="G69" s="64"/>
      <c r="H69" s="361"/>
      <c r="I69" s="89"/>
      <c r="J69" s="64"/>
      <c r="K69" s="293"/>
      <c r="L69" s="64"/>
      <c r="M69" s="81">
        <f t="shared" si="45"/>
        <v>7563.0252100840344</v>
      </c>
      <c r="N69" s="81">
        <f t="shared" si="46"/>
        <v>0</v>
      </c>
      <c r="O69" s="383">
        <f t="shared" si="46"/>
        <v>0</v>
      </c>
      <c r="P69" s="81">
        <f t="shared" si="46"/>
        <v>0</v>
      </c>
      <c r="Q69" s="81">
        <f t="shared" si="46"/>
        <v>0</v>
      </c>
      <c r="R69" s="321">
        <f t="shared" si="46"/>
        <v>0</v>
      </c>
      <c r="S69" s="81">
        <f t="shared" si="46"/>
        <v>0</v>
      </c>
      <c r="T69" s="100">
        <f t="shared" si="47"/>
        <v>7563.0252100840344</v>
      </c>
      <c r="U69" s="284" t="s">
        <v>89</v>
      </c>
      <c r="V69" s="340" t="s">
        <v>264</v>
      </c>
      <c r="W69" s="339" t="s">
        <v>265</v>
      </c>
    </row>
    <row r="70" spans="1:23" s="46" customFormat="1" ht="75.75" customHeight="1" thickBot="1" x14ac:dyDescent="0.25">
      <c r="A70" s="297">
        <v>61</v>
      </c>
      <c r="B70" s="298" t="s">
        <v>48</v>
      </c>
      <c r="C70" s="298">
        <v>49</v>
      </c>
      <c r="D70" s="48" t="s">
        <v>256</v>
      </c>
      <c r="E70" s="301" t="s">
        <v>79</v>
      </c>
      <c r="F70" s="300">
        <v>11000</v>
      </c>
      <c r="G70" s="300">
        <v>8000</v>
      </c>
      <c r="H70" s="361"/>
      <c r="I70" s="89">
        <v>14000</v>
      </c>
      <c r="J70" s="300">
        <v>1000</v>
      </c>
      <c r="K70" s="300">
        <v>1000</v>
      </c>
      <c r="L70" s="300">
        <v>1000</v>
      </c>
      <c r="M70" s="295">
        <f t="shared" si="45"/>
        <v>9243.6974789915967</v>
      </c>
      <c r="N70" s="295">
        <f t="shared" si="46"/>
        <v>6722.6890756302528</v>
      </c>
      <c r="O70" s="383">
        <f t="shared" si="46"/>
        <v>0</v>
      </c>
      <c r="P70" s="295">
        <f t="shared" si="46"/>
        <v>11764.705882352942</v>
      </c>
      <c r="Q70" s="295">
        <f t="shared" si="46"/>
        <v>840.3361344537816</v>
      </c>
      <c r="R70" s="321">
        <f t="shared" si="46"/>
        <v>840.3361344537816</v>
      </c>
      <c r="S70" s="295">
        <f t="shared" si="46"/>
        <v>840.3361344537816</v>
      </c>
      <c r="T70" s="100">
        <f t="shared" si="47"/>
        <v>30252.100840336134</v>
      </c>
      <c r="U70" s="296" t="s">
        <v>89</v>
      </c>
      <c r="V70" s="340" t="s">
        <v>264</v>
      </c>
      <c r="W70" s="339" t="s">
        <v>265</v>
      </c>
    </row>
    <row r="71" spans="1:23" s="46" customFormat="1" ht="66" customHeight="1" thickBot="1" x14ac:dyDescent="0.25">
      <c r="A71" s="297">
        <v>62</v>
      </c>
      <c r="B71" s="298" t="s">
        <v>48</v>
      </c>
      <c r="C71" s="298">
        <v>50</v>
      </c>
      <c r="D71" s="48" t="s">
        <v>331</v>
      </c>
      <c r="E71" s="301" t="s">
        <v>79</v>
      </c>
      <c r="F71" s="300"/>
      <c r="G71" s="300"/>
      <c r="H71" s="361"/>
      <c r="I71" s="89">
        <v>1000</v>
      </c>
      <c r="J71" s="300"/>
      <c r="K71" s="300"/>
      <c r="L71" s="300"/>
      <c r="M71" s="330">
        <f t="shared" si="45"/>
        <v>0</v>
      </c>
      <c r="N71" s="330">
        <f t="shared" si="46"/>
        <v>0</v>
      </c>
      <c r="O71" s="383">
        <f t="shared" si="46"/>
        <v>0</v>
      </c>
      <c r="P71" s="330">
        <f t="shared" si="46"/>
        <v>840.3361344537816</v>
      </c>
      <c r="Q71" s="330">
        <f t="shared" si="46"/>
        <v>0</v>
      </c>
      <c r="R71" s="330">
        <f t="shared" si="46"/>
        <v>0</v>
      </c>
      <c r="S71" s="330">
        <f t="shared" si="46"/>
        <v>0</v>
      </c>
      <c r="T71" s="100">
        <f t="shared" ref="T71" si="48">SUM(M71:S71)</f>
        <v>840.3361344537816</v>
      </c>
      <c r="U71" s="296" t="s">
        <v>89</v>
      </c>
      <c r="V71" s="364" t="s">
        <v>264</v>
      </c>
      <c r="W71" s="367" t="s">
        <v>265</v>
      </c>
    </row>
    <row r="72" spans="1:23" ht="23.25" customHeight="1" thickBot="1" x14ac:dyDescent="0.25">
      <c r="A72" s="219">
        <v>63</v>
      </c>
      <c r="B72" s="39"/>
      <c r="C72" s="39"/>
      <c r="D72" s="69" t="s">
        <v>107</v>
      </c>
      <c r="E72" s="270"/>
      <c r="F72" s="40"/>
      <c r="G72" s="40"/>
      <c r="H72" s="40"/>
      <c r="I72" s="40"/>
      <c r="J72" s="40"/>
      <c r="K72" s="40"/>
      <c r="L72" s="83"/>
      <c r="M72" s="231">
        <f t="shared" ref="M72:T72" si="49">SUM(M64:M71)</f>
        <v>46218.487394957992</v>
      </c>
      <c r="N72" s="231">
        <f t="shared" si="49"/>
        <v>13445.378151260506</v>
      </c>
      <c r="O72" s="383">
        <f t="shared" si="49"/>
        <v>0</v>
      </c>
      <c r="P72" s="231">
        <f t="shared" si="49"/>
        <v>72053.041400046262</v>
      </c>
      <c r="Q72" s="231">
        <f t="shared" si="49"/>
        <v>2521.0084033613448</v>
      </c>
      <c r="R72" s="321">
        <f t="shared" si="49"/>
        <v>1680.6722689075632</v>
      </c>
      <c r="S72" s="231">
        <f t="shared" si="49"/>
        <v>1680.6722689075632</v>
      </c>
      <c r="T72" s="231">
        <f t="shared" si="49"/>
        <v>137599.25988744118</v>
      </c>
      <c r="U72" s="285"/>
      <c r="V72" s="86"/>
      <c r="W72" s="87"/>
    </row>
    <row r="73" spans="1:23" s="46" customFormat="1" ht="33" customHeight="1" thickBot="1" x14ac:dyDescent="0.25">
      <c r="A73" s="259">
        <v>64</v>
      </c>
      <c r="B73" s="260" t="s">
        <v>257</v>
      </c>
      <c r="C73" s="260">
        <v>51</v>
      </c>
      <c r="D73" s="48" t="s">
        <v>258</v>
      </c>
      <c r="E73" s="372" t="s">
        <v>285</v>
      </c>
      <c r="F73" s="40"/>
      <c r="G73" s="40">
        <v>7000</v>
      </c>
      <c r="H73" s="40"/>
      <c r="I73" s="40"/>
      <c r="J73" s="40"/>
      <c r="K73" s="40"/>
      <c r="L73" s="83"/>
      <c r="M73" s="257">
        <f t="shared" ref="M73:S73" si="50">F73/1.19</f>
        <v>0</v>
      </c>
      <c r="N73" s="257">
        <f t="shared" si="50"/>
        <v>5882.3529411764712</v>
      </c>
      <c r="O73" s="383">
        <f t="shared" si="50"/>
        <v>0</v>
      </c>
      <c r="P73" s="257">
        <f t="shared" si="50"/>
        <v>0</v>
      </c>
      <c r="Q73" s="257">
        <f t="shared" si="50"/>
        <v>0</v>
      </c>
      <c r="R73" s="321">
        <f t="shared" si="50"/>
        <v>0</v>
      </c>
      <c r="S73" s="257">
        <f t="shared" si="50"/>
        <v>0</v>
      </c>
      <c r="T73" s="257">
        <f>SUM(M73:S73)</f>
        <v>5882.3529411764712</v>
      </c>
      <c r="U73" s="284" t="s">
        <v>89</v>
      </c>
      <c r="V73" s="340" t="s">
        <v>265</v>
      </c>
      <c r="W73" s="339" t="s">
        <v>274</v>
      </c>
    </row>
    <row r="74" spans="1:23" ht="97.5" customHeight="1" thickBot="1" x14ac:dyDescent="0.25">
      <c r="A74" s="297">
        <v>65</v>
      </c>
      <c r="B74" s="82" t="s">
        <v>49</v>
      </c>
      <c r="C74" s="39">
        <v>52</v>
      </c>
      <c r="D74" s="48" t="s">
        <v>303</v>
      </c>
      <c r="E74" s="374" t="s">
        <v>286</v>
      </c>
      <c r="F74" s="64">
        <v>150000</v>
      </c>
      <c r="G74" s="64">
        <v>10000</v>
      </c>
      <c r="H74" s="361"/>
      <c r="I74" s="64">
        <v>69000</v>
      </c>
      <c r="J74" s="64">
        <v>12000</v>
      </c>
      <c r="K74" s="293">
        <v>25000</v>
      </c>
      <c r="L74" s="64">
        <v>3000</v>
      </c>
      <c r="M74" s="81">
        <f t="shared" ref="M74:P75" si="51">F74/1.19</f>
        <v>126050.42016806723</v>
      </c>
      <c r="N74" s="81">
        <f t="shared" si="51"/>
        <v>8403.361344537816</v>
      </c>
      <c r="O74" s="383">
        <f t="shared" si="51"/>
        <v>0</v>
      </c>
      <c r="P74" s="346">
        <f t="shared" si="51"/>
        <v>57983.193277310929</v>
      </c>
      <c r="Q74" s="346">
        <f t="shared" ref="Q74" si="52">J74/1.19</f>
        <v>10084.033613445379</v>
      </c>
      <c r="R74" s="346">
        <f t="shared" ref="R74" si="53">K74/1.19</f>
        <v>21008.403361344539</v>
      </c>
      <c r="S74" s="346">
        <f t="shared" ref="S74" si="54">L74/1.19</f>
        <v>2521.0084033613448</v>
      </c>
      <c r="T74" s="325">
        <f>SUM(M74:S74)</f>
        <v>226050.42016806724</v>
      </c>
      <c r="U74" s="284" t="s">
        <v>89</v>
      </c>
      <c r="V74" s="340" t="s">
        <v>267</v>
      </c>
      <c r="W74" s="339" t="s">
        <v>274</v>
      </c>
    </row>
    <row r="75" spans="1:23" s="46" customFormat="1" ht="30.75" customHeight="1" thickBot="1" x14ac:dyDescent="0.25">
      <c r="A75" s="297">
        <v>66</v>
      </c>
      <c r="B75" s="212" t="s">
        <v>49</v>
      </c>
      <c r="C75" s="210">
        <v>53</v>
      </c>
      <c r="D75" s="48" t="s">
        <v>302</v>
      </c>
      <c r="E75" s="372" t="s">
        <v>287</v>
      </c>
      <c r="F75" s="211">
        <v>20000</v>
      </c>
      <c r="G75" s="211"/>
      <c r="H75" s="361"/>
      <c r="I75" s="211"/>
      <c r="J75" s="211"/>
      <c r="K75" s="293"/>
      <c r="L75" s="211"/>
      <c r="M75" s="209">
        <f t="shared" si="51"/>
        <v>16806.722689075632</v>
      </c>
      <c r="N75" s="209">
        <f t="shared" si="51"/>
        <v>0</v>
      </c>
      <c r="O75" s="383">
        <f t="shared" si="51"/>
        <v>0</v>
      </c>
      <c r="P75" s="209">
        <f t="shared" si="51"/>
        <v>0</v>
      </c>
      <c r="Q75" s="209">
        <f>J75/1.19</f>
        <v>0</v>
      </c>
      <c r="R75" s="288">
        <f>K75/1.19</f>
        <v>0</v>
      </c>
      <c r="S75" s="209">
        <f>L75/1.19</f>
        <v>0</v>
      </c>
      <c r="T75" s="325">
        <f>SUM(M75:S75)</f>
        <v>16806.722689075632</v>
      </c>
      <c r="U75" s="284" t="s">
        <v>89</v>
      </c>
      <c r="V75" s="340" t="s">
        <v>265</v>
      </c>
      <c r="W75" s="339" t="s">
        <v>274</v>
      </c>
    </row>
    <row r="76" spans="1:23" s="13" customFormat="1" ht="24" customHeight="1" thickBot="1" x14ac:dyDescent="0.25">
      <c r="A76" s="297">
        <v>67</v>
      </c>
      <c r="B76" s="82"/>
      <c r="C76" s="39"/>
      <c r="D76" s="48" t="s">
        <v>133</v>
      </c>
      <c r="E76" s="270"/>
      <c r="F76" s="40"/>
      <c r="G76" s="40"/>
      <c r="H76" s="40"/>
      <c r="I76" s="40"/>
      <c r="J76" s="40"/>
      <c r="K76" s="40"/>
      <c r="L76" s="40"/>
      <c r="M76" s="257">
        <f t="shared" ref="M76:S76" si="55">SUM(M73:M75)</f>
        <v>142857.14285714287</v>
      </c>
      <c r="N76" s="257">
        <f t="shared" si="55"/>
        <v>14285.714285714286</v>
      </c>
      <c r="O76" s="383">
        <f t="shared" si="55"/>
        <v>0</v>
      </c>
      <c r="P76" s="257">
        <f t="shared" si="55"/>
        <v>57983.193277310929</v>
      </c>
      <c r="Q76" s="257">
        <f t="shared" si="55"/>
        <v>10084.033613445379</v>
      </c>
      <c r="R76" s="321">
        <f t="shared" si="55"/>
        <v>21008.403361344539</v>
      </c>
      <c r="S76" s="257">
        <f t="shared" si="55"/>
        <v>2521.0084033613448</v>
      </c>
      <c r="T76" s="325">
        <f>SUM(M76:S76)</f>
        <v>248739.49579831935</v>
      </c>
      <c r="U76" s="284"/>
      <c r="V76" s="340"/>
      <c r="W76" s="339"/>
    </row>
    <row r="77" spans="1:23" ht="22.5" customHeight="1" thickBot="1" x14ac:dyDescent="0.25">
      <c r="A77" s="297">
        <v>68</v>
      </c>
      <c r="B77" s="56"/>
      <c r="C77" s="39"/>
      <c r="D77" s="48" t="s">
        <v>50</v>
      </c>
      <c r="E77" s="270"/>
      <c r="F77" s="64"/>
      <c r="G77" s="41"/>
      <c r="H77" s="41"/>
      <c r="I77" s="41"/>
      <c r="J77" s="41"/>
      <c r="K77" s="41"/>
      <c r="L77" s="41"/>
      <c r="M77" s="81"/>
      <c r="N77" s="81"/>
      <c r="O77" s="383"/>
      <c r="P77" s="81"/>
      <c r="Q77" s="81"/>
      <c r="R77" s="288"/>
      <c r="S77" s="81"/>
      <c r="T77" s="199"/>
      <c r="U77" s="285"/>
      <c r="V77" s="91"/>
      <c r="W77" s="87"/>
    </row>
    <row r="78" spans="1:23" ht="33.75" customHeight="1" thickBot="1" x14ac:dyDescent="0.25">
      <c r="A78" s="297">
        <v>69</v>
      </c>
      <c r="B78" s="39" t="s">
        <v>51</v>
      </c>
      <c r="C78" s="39">
        <v>54</v>
      </c>
      <c r="D78" s="48" t="s">
        <v>52</v>
      </c>
      <c r="E78" s="270" t="s">
        <v>53</v>
      </c>
      <c r="F78" s="64">
        <v>30000</v>
      </c>
      <c r="G78" s="64"/>
      <c r="H78" s="361"/>
      <c r="I78" s="64">
        <v>9000</v>
      </c>
      <c r="J78" s="64"/>
      <c r="K78" s="293"/>
      <c r="L78" s="64"/>
      <c r="M78" s="81">
        <f t="shared" ref="M78:S79" si="56">F78/1.19</f>
        <v>25210.084033613446</v>
      </c>
      <c r="N78" s="81">
        <f t="shared" si="56"/>
        <v>0</v>
      </c>
      <c r="O78" s="383">
        <f t="shared" si="56"/>
        <v>0</v>
      </c>
      <c r="P78" s="81">
        <f t="shared" si="56"/>
        <v>7563.0252100840344</v>
      </c>
      <c r="Q78" s="81">
        <f t="shared" si="56"/>
        <v>0</v>
      </c>
      <c r="R78" s="321">
        <f t="shared" si="56"/>
        <v>0</v>
      </c>
      <c r="S78" s="81">
        <f t="shared" si="56"/>
        <v>0</v>
      </c>
      <c r="T78" s="100">
        <f>SUM(M78:S78)</f>
        <v>32773.10924369748</v>
      </c>
      <c r="U78" s="284" t="s">
        <v>89</v>
      </c>
      <c r="V78" s="340" t="s">
        <v>268</v>
      </c>
      <c r="W78" s="339" t="s">
        <v>271</v>
      </c>
    </row>
    <row r="79" spans="1:23" ht="33" customHeight="1" thickBot="1" x14ac:dyDescent="0.25">
      <c r="A79" s="297">
        <v>70</v>
      </c>
      <c r="B79" s="39" t="s">
        <v>54</v>
      </c>
      <c r="C79" s="39">
        <v>55</v>
      </c>
      <c r="D79" s="48" t="s">
        <v>55</v>
      </c>
      <c r="E79" s="270" t="s">
        <v>53</v>
      </c>
      <c r="F79" s="64">
        <v>0</v>
      </c>
      <c r="G79" s="64"/>
      <c r="H79" s="361"/>
      <c r="I79" s="64"/>
      <c r="J79" s="64"/>
      <c r="K79" s="293"/>
      <c r="L79" s="64"/>
      <c r="M79" s="81">
        <f t="shared" si="56"/>
        <v>0</v>
      </c>
      <c r="N79" s="81">
        <f t="shared" si="56"/>
        <v>0</v>
      </c>
      <c r="O79" s="383">
        <f t="shared" si="56"/>
        <v>0</v>
      </c>
      <c r="P79" s="81">
        <f t="shared" si="56"/>
        <v>0</v>
      </c>
      <c r="Q79" s="81">
        <f t="shared" si="56"/>
        <v>0</v>
      </c>
      <c r="R79" s="321">
        <f t="shared" si="56"/>
        <v>0</v>
      </c>
      <c r="S79" s="81">
        <f t="shared" si="56"/>
        <v>0</v>
      </c>
      <c r="T79" s="100">
        <f t="shared" ref="T79:T80" si="57">SUM(M79:S79)</f>
        <v>0</v>
      </c>
      <c r="U79" s="284" t="s">
        <v>89</v>
      </c>
      <c r="V79" s="340" t="s">
        <v>268</v>
      </c>
      <c r="W79" s="339" t="s">
        <v>271</v>
      </c>
    </row>
    <row r="80" spans="1:23" ht="31.5" customHeight="1" thickBot="1" x14ac:dyDescent="0.25">
      <c r="A80" s="297">
        <v>71</v>
      </c>
      <c r="B80" s="56"/>
      <c r="C80" s="39"/>
      <c r="D80" s="48" t="s">
        <v>56</v>
      </c>
      <c r="E80" s="270"/>
      <c r="F80" s="64"/>
      <c r="G80" s="64"/>
      <c r="H80" s="361"/>
      <c r="I80" s="64"/>
      <c r="J80" s="64"/>
      <c r="K80" s="322"/>
      <c r="L80" s="64"/>
      <c r="M80" s="81">
        <f>SUM(M78:M79)</f>
        <v>25210.084033613446</v>
      </c>
      <c r="N80" s="81">
        <f t="shared" ref="N80:R80" si="58">SUM(N78:N79)</f>
        <v>0</v>
      </c>
      <c r="O80" s="383">
        <f t="shared" si="58"/>
        <v>0</v>
      </c>
      <c r="P80" s="81">
        <f t="shared" si="58"/>
        <v>7563.0252100840344</v>
      </c>
      <c r="Q80" s="81">
        <f t="shared" si="58"/>
        <v>0</v>
      </c>
      <c r="R80" s="321">
        <f t="shared" si="58"/>
        <v>0</v>
      </c>
      <c r="S80" s="81">
        <f>SUM(S78:S79)</f>
        <v>0</v>
      </c>
      <c r="T80" s="100">
        <f t="shared" si="57"/>
        <v>32773.10924369748</v>
      </c>
      <c r="U80" s="284"/>
      <c r="V80" s="340"/>
      <c r="W80" s="339"/>
    </row>
    <row r="81" spans="1:23" ht="33" customHeight="1" thickBot="1" x14ac:dyDescent="0.25">
      <c r="A81" s="297">
        <v>72</v>
      </c>
      <c r="B81" s="203" t="s">
        <v>91</v>
      </c>
      <c r="C81" s="198">
        <v>56</v>
      </c>
      <c r="D81" s="204" t="s">
        <v>124</v>
      </c>
      <c r="E81" s="228" t="s">
        <v>57</v>
      </c>
      <c r="F81" s="198">
        <v>58000</v>
      </c>
      <c r="G81" s="198"/>
      <c r="H81" s="361"/>
      <c r="I81" s="198"/>
      <c r="J81" s="198"/>
      <c r="K81" s="293"/>
      <c r="L81" s="198"/>
      <c r="M81" s="199">
        <f>F81/1.19</f>
        <v>48739.495798319331</v>
      </c>
      <c r="N81" s="199">
        <f t="shared" ref="N81:S81" si="59">G81</f>
        <v>0</v>
      </c>
      <c r="O81" s="383">
        <f t="shared" si="59"/>
        <v>0</v>
      </c>
      <c r="P81" s="199">
        <f t="shared" si="59"/>
        <v>0</v>
      </c>
      <c r="Q81" s="199">
        <f t="shared" si="59"/>
        <v>0</v>
      </c>
      <c r="R81" s="321">
        <f t="shared" si="59"/>
        <v>0</v>
      </c>
      <c r="S81" s="199">
        <f t="shared" si="59"/>
        <v>0</v>
      </c>
      <c r="T81" s="100">
        <f>SUM(M81:S81)</f>
        <v>48739.495798319331</v>
      </c>
      <c r="U81" s="284" t="s">
        <v>89</v>
      </c>
      <c r="V81" s="85" t="s">
        <v>268</v>
      </c>
      <c r="W81" s="85" t="s">
        <v>273</v>
      </c>
    </row>
    <row r="82" spans="1:23" ht="31.5" customHeight="1" thickBot="1" x14ac:dyDescent="0.25">
      <c r="A82" s="297">
        <v>73</v>
      </c>
      <c r="B82" s="89" t="s">
        <v>97</v>
      </c>
      <c r="C82" s="198">
        <v>57</v>
      </c>
      <c r="D82" s="204" t="s">
        <v>58</v>
      </c>
      <c r="E82" s="228" t="s">
        <v>59</v>
      </c>
      <c r="F82" s="198">
        <v>58000</v>
      </c>
      <c r="G82" s="198"/>
      <c r="H82" s="361"/>
      <c r="I82" s="198"/>
      <c r="J82" s="198"/>
      <c r="K82" s="293"/>
      <c r="L82" s="198"/>
      <c r="M82" s="199">
        <f>F82/1.19</f>
        <v>48739.495798319331</v>
      </c>
      <c r="N82" s="199">
        <f t="shared" ref="N82:S82" si="60">G82/1.19</f>
        <v>0</v>
      </c>
      <c r="O82" s="383">
        <f t="shared" si="60"/>
        <v>0</v>
      </c>
      <c r="P82" s="199">
        <f t="shared" si="60"/>
        <v>0</v>
      </c>
      <c r="Q82" s="199">
        <f t="shared" si="60"/>
        <v>0</v>
      </c>
      <c r="R82" s="321">
        <f t="shared" si="60"/>
        <v>0</v>
      </c>
      <c r="S82" s="199">
        <f t="shared" si="60"/>
        <v>0</v>
      </c>
      <c r="T82" s="100">
        <f>SUM(M82:S82)</f>
        <v>48739.495798319331</v>
      </c>
      <c r="U82" s="284" t="s">
        <v>89</v>
      </c>
      <c r="V82" s="85" t="s">
        <v>267</v>
      </c>
      <c r="W82" s="85" t="s">
        <v>269</v>
      </c>
    </row>
    <row r="83" spans="1:23" ht="33.75" customHeight="1" thickBot="1" x14ac:dyDescent="0.25">
      <c r="A83" s="297">
        <v>74</v>
      </c>
      <c r="B83" s="82"/>
      <c r="C83" s="39"/>
      <c r="D83" s="48" t="s">
        <v>60</v>
      </c>
      <c r="E83" s="270"/>
      <c r="F83" s="104"/>
      <c r="G83" s="41"/>
      <c r="H83" s="41"/>
      <c r="I83" s="41"/>
      <c r="J83" s="41"/>
      <c r="K83" s="41"/>
      <c r="L83" s="41"/>
      <c r="M83" s="81"/>
      <c r="N83" s="81"/>
      <c r="O83" s="383"/>
      <c r="P83" s="81"/>
      <c r="Q83" s="81"/>
      <c r="R83" s="288"/>
      <c r="S83" s="81"/>
      <c r="T83" s="100"/>
      <c r="U83" s="285"/>
      <c r="V83" s="102"/>
      <c r="W83" s="103"/>
    </row>
    <row r="84" spans="1:23" s="13" customFormat="1" ht="37.5" customHeight="1" thickBot="1" x14ac:dyDescent="0.25">
      <c r="A84" s="297">
        <v>75</v>
      </c>
      <c r="B84" s="89" t="s">
        <v>61</v>
      </c>
      <c r="C84" s="198">
        <v>58</v>
      </c>
      <c r="D84" s="204" t="s">
        <v>301</v>
      </c>
      <c r="E84" s="228" t="s">
        <v>57</v>
      </c>
      <c r="F84" s="198">
        <v>23000</v>
      </c>
      <c r="G84" s="198"/>
      <c r="H84" s="361"/>
      <c r="I84" s="198"/>
      <c r="J84" s="198">
        <v>9000</v>
      </c>
      <c r="K84" s="293">
        <v>7000</v>
      </c>
      <c r="L84" s="198"/>
      <c r="M84" s="199">
        <f t="shared" ref="M84:S84" si="61">F84/1.19</f>
        <v>19327.731092436974</v>
      </c>
      <c r="N84" s="199">
        <f t="shared" si="61"/>
        <v>0</v>
      </c>
      <c r="O84" s="383">
        <f t="shared" si="61"/>
        <v>0</v>
      </c>
      <c r="P84" s="199">
        <f t="shared" si="61"/>
        <v>0</v>
      </c>
      <c r="Q84" s="199">
        <f t="shared" si="61"/>
        <v>7563.0252100840344</v>
      </c>
      <c r="R84" s="308">
        <f t="shared" si="61"/>
        <v>5882.3529411764712</v>
      </c>
      <c r="S84" s="199">
        <f t="shared" si="61"/>
        <v>0</v>
      </c>
      <c r="T84" s="100">
        <f>SUM(M84:S84)</f>
        <v>32773.10924369748</v>
      </c>
      <c r="U84" s="284" t="s">
        <v>89</v>
      </c>
      <c r="V84" s="85" t="s">
        <v>259</v>
      </c>
      <c r="W84" s="85" t="s">
        <v>263</v>
      </c>
    </row>
    <row r="85" spans="1:23" s="46" customFormat="1" ht="37.5" customHeight="1" thickBot="1" x14ac:dyDescent="0.25">
      <c r="A85" s="297">
        <v>76</v>
      </c>
      <c r="B85" s="89" t="s">
        <v>61</v>
      </c>
      <c r="C85" s="232">
        <v>59</v>
      </c>
      <c r="D85" s="204" t="s">
        <v>300</v>
      </c>
      <c r="E85" s="228" t="s">
        <v>203</v>
      </c>
      <c r="F85" s="232">
        <v>9000</v>
      </c>
      <c r="G85" s="232"/>
      <c r="H85" s="361"/>
      <c r="I85" s="232"/>
      <c r="J85" s="232"/>
      <c r="K85" s="293"/>
      <c r="L85" s="232"/>
      <c r="M85" s="262">
        <f t="shared" ref="M85:M90" si="62">F85/1.19</f>
        <v>7563.0252100840344</v>
      </c>
      <c r="N85" s="366">
        <f t="shared" ref="N85:S89" si="63">G85/1.19</f>
        <v>0</v>
      </c>
      <c r="O85" s="383">
        <f t="shared" si="63"/>
        <v>0</v>
      </c>
      <c r="P85" s="366">
        <f t="shared" si="63"/>
        <v>0</v>
      </c>
      <c r="Q85" s="366">
        <f t="shared" si="63"/>
        <v>0</v>
      </c>
      <c r="R85" s="366">
        <f t="shared" si="63"/>
        <v>0</v>
      </c>
      <c r="S85" s="366">
        <f t="shared" si="63"/>
        <v>0</v>
      </c>
      <c r="T85" s="100">
        <f t="shared" ref="T85:T89" si="64">SUM(M85:S85)</f>
        <v>7563.0252100840344</v>
      </c>
      <c r="U85" s="284" t="s">
        <v>89</v>
      </c>
      <c r="V85" s="85" t="s">
        <v>268</v>
      </c>
      <c r="W85" s="105" t="s">
        <v>260</v>
      </c>
    </row>
    <row r="86" spans="1:23" s="46" customFormat="1" ht="30.75" customHeight="1" thickBot="1" x14ac:dyDescent="0.25">
      <c r="A86" s="297">
        <v>77</v>
      </c>
      <c r="B86" s="89" t="s">
        <v>61</v>
      </c>
      <c r="C86" s="261">
        <v>60</v>
      </c>
      <c r="D86" s="204" t="s">
        <v>299</v>
      </c>
      <c r="E86" s="228" t="s">
        <v>217</v>
      </c>
      <c r="F86" s="261">
        <v>0</v>
      </c>
      <c r="G86" s="261"/>
      <c r="H86" s="361"/>
      <c r="I86" s="261"/>
      <c r="J86" s="261"/>
      <c r="K86" s="293"/>
      <c r="L86" s="261"/>
      <c r="M86" s="262">
        <f t="shared" si="62"/>
        <v>0</v>
      </c>
      <c r="N86" s="262">
        <f t="shared" si="63"/>
        <v>0</v>
      </c>
      <c r="O86" s="383">
        <f t="shared" si="63"/>
        <v>0</v>
      </c>
      <c r="P86" s="262">
        <f t="shared" si="63"/>
        <v>0</v>
      </c>
      <c r="Q86" s="262">
        <f t="shared" si="63"/>
        <v>0</v>
      </c>
      <c r="R86" s="321">
        <f t="shared" si="63"/>
        <v>0</v>
      </c>
      <c r="S86" s="262">
        <f t="shared" si="63"/>
        <v>0</v>
      </c>
      <c r="T86" s="100">
        <f t="shared" si="64"/>
        <v>0</v>
      </c>
      <c r="U86" s="284" t="s">
        <v>89</v>
      </c>
      <c r="V86" s="85" t="s">
        <v>268</v>
      </c>
      <c r="W86" s="105" t="s">
        <v>260</v>
      </c>
    </row>
    <row r="87" spans="1:23" s="46" customFormat="1" ht="64.5" customHeight="1" thickBot="1" x14ac:dyDescent="0.25">
      <c r="A87" s="409">
        <v>78</v>
      </c>
      <c r="B87" s="89" t="s">
        <v>61</v>
      </c>
      <c r="C87" s="264">
        <v>61</v>
      </c>
      <c r="D87" s="204" t="s">
        <v>298</v>
      </c>
      <c r="E87" s="228" t="s">
        <v>236</v>
      </c>
      <c r="F87" s="264"/>
      <c r="G87" s="264"/>
      <c r="H87" s="361"/>
      <c r="I87" s="264"/>
      <c r="J87" s="264"/>
      <c r="K87" s="293">
        <v>17000</v>
      </c>
      <c r="L87" s="264"/>
      <c r="M87" s="262">
        <f t="shared" si="62"/>
        <v>0</v>
      </c>
      <c r="N87" s="262">
        <f t="shared" si="63"/>
        <v>0</v>
      </c>
      <c r="O87" s="383">
        <f t="shared" si="63"/>
        <v>0</v>
      </c>
      <c r="P87" s="262">
        <f t="shared" si="63"/>
        <v>0</v>
      </c>
      <c r="Q87" s="262">
        <f t="shared" si="63"/>
        <v>0</v>
      </c>
      <c r="R87" s="321">
        <f t="shared" si="63"/>
        <v>14285.714285714286</v>
      </c>
      <c r="S87" s="262">
        <f t="shared" si="63"/>
        <v>0</v>
      </c>
      <c r="T87" s="100">
        <f t="shared" si="64"/>
        <v>14285.714285714286</v>
      </c>
      <c r="U87" s="284" t="s">
        <v>89</v>
      </c>
      <c r="V87" s="85" t="s">
        <v>267</v>
      </c>
      <c r="W87" s="85" t="s">
        <v>269</v>
      </c>
    </row>
    <row r="88" spans="1:23" s="46" customFormat="1" ht="33" customHeight="1" thickBot="1" x14ac:dyDescent="0.25">
      <c r="A88" s="409">
        <v>79</v>
      </c>
      <c r="B88" s="89" t="s">
        <v>61</v>
      </c>
      <c r="C88" s="361">
        <v>61.1</v>
      </c>
      <c r="D88" s="204" t="s">
        <v>375</v>
      </c>
      <c r="E88" s="228"/>
      <c r="F88" s="361">
        <v>34400</v>
      </c>
      <c r="G88" s="361"/>
      <c r="H88" s="361"/>
      <c r="I88" s="361"/>
      <c r="J88" s="361"/>
      <c r="K88" s="361"/>
      <c r="L88" s="361"/>
      <c r="M88" s="407">
        <f>F88/1.19</f>
        <v>28907.563025210085</v>
      </c>
      <c r="N88" s="407">
        <f t="shared" si="63"/>
        <v>0</v>
      </c>
      <c r="O88" s="407">
        <f t="shared" si="63"/>
        <v>0</v>
      </c>
      <c r="P88" s="407">
        <f t="shared" si="63"/>
        <v>0</v>
      </c>
      <c r="Q88" s="407">
        <f t="shared" si="63"/>
        <v>0</v>
      </c>
      <c r="R88" s="407">
        <f t="shared" si="63"/>
        <v>0</v>
      </c>
      <c r="S88" s="407">
        <f t="shared" si="63"/>
        <v>0</v>
      </c>
      <c r="T88" s="100">
        <f t="shared" si="64"/>
        <v>28907.563025210085</v>
      </c>
      <c r="U88" s="411" t="s">
        <v>89</v>
      </c>
      <c r="V88" s="85" t="s">
        <v>279</v>
      </c>
      <c r="W88" s="85" t="s">
        <v>260</v>
      </c>
    </row>
    <row r="89" spans="1:23" s="46" customFormat="1" ht="41.25" customHeight="1" thickBot="1" x14ac:dyDescent="0.25">
      <c r="A89" s="409">
        <v>80</v>
      </c>
      <c r="B89" s="89" t="s">
        <v>61</v>
      </c>
      <c r="C89" s="326">
        <v>62</v>
      </c>
      <c r="D89" s="204" t="s">
        <v>297</v>
      </c>
      <c r="E89" s="228" t="s">
        <v>237</v>
      </c>
      <c r="F89" s="326"/>
      <c r="G89" s="326"/>
      <c r="H89" s="361"/>
      <c r="I89" s="326">
        <v>2000</v>
      </c>
      <c r="J89" s="326"/>
      <c r="K89" s="326"/>
      <c r="L89" s="326"/>
      <c r="M89" s="325">
        <f t="shared" si="62"/>
        <v>0</v>
      </c>
      <c r="N89" s="369">
        <f t="shared" si="63"/>
        <v>0</v>
      </c>
      <c r="O89" s="383">
        <f t="shared" si="63"/>
        <v>0</v>
      </c>
      <c r="P89" s="369">
        <f t="shared" si="63"/>
        <v>1680.6722689075632</v>
      </c>
      <c r="Q89" s="369">
        <f t="shared" si="63"/>
        <v>0</v>
      </c>
      <c r="R89" s="369">
        <f t="shared" si="63"/>
        <v>0</v>
      </c>
      <c r="S89" s="369">
        <f t="shared" si="63"/>
        <v>0</v>
      </c>
      <c r="T89" s="100">
        <f t="shared" si="64"/>
        <v>1680.6722689075632</v>
      </c>
      <c r="U89" s="327" t="s">
        <v>89</v>
      </c>
      <c r="V89" s="85" t="s">
        <v>270</v>
      </c>
      <c r="W89" s="105" t="s">
        <v>271</v>
      </c>
    </row>
    <row r="90" spans="1:23" s="46" customFormat="1" ht="32.25" customHeight="1" thickBot="1" x14ac:dyDescent="0.25">
      <c r="A90" s="409">
        <v>81</v>
      </c>
      <c r="B90" s="182" t="s">
        <v>61</v>
      </c>
      <c r="C90" s="180">
        <v>63</v>
      </c>
      <c r="D90" s="48" t="s">
        <v>296</v>
      </c>
      <c r="E90" s="270" t="s">
        <v>181</v>
      </c>
      <c r="F90" s="181">
        <v>36600</v>
      </c>
      <c r="G90" s="181"/>
      <c r="H90" s="361"/>
      <c r="I90" s="181"/>
      <c r="J90" s="181"/>
      <c r="K90" s="293"/>
      <c r="L90" s="181"/>
      <c r="M90" s="179">
        <f t="shared" si="62"/>
        <v>30756.302521008405</v>
      </c>
      <c r="N90" s="330">
        <f t="shared" ref="N90:O90" si="65">G90/1.19</f>
        <v>0</v>
      </c>
      <c r="O90" s="383">
        <f t="shared" si="65"/>
        <v>0</v>
      </c>
      <c r="P90" s="179">
        <f>I90/1.19</f>
        <v>0</v>
      </c>
      <c r="Q90" s="321">
        <f>J90/1.19</f>
        <v>0</v>
      </c>
      <c r="R90" s="179">
        <f>J90/1.19</f>
        <v>0</v>
      </c>
      <c r="S90" s="179">
        <f>L90/1.19</f>
        <v>0</v>
      </c>
      <c r="T90" s="100">
        <f>SUM(M90:S90)</f>
        <v>30756.302521008405</v>
      </c>
      <c r="U90" s="284" t="s">
        <v>89</v>
      </c>
      <c r="V90" s="85" t="s">
        <v>267</v>
      </c>
      <c r="W90" s="85" t="s">
        <v>269</v>
      </c>
    </row>
    <row r="91" spans="1:23" ht="28.5" customHeight="1" thickBot="1" x14ac:dyDescent="0.25">
      <c r="A91" s="409">
        <v>82</v>
      </c>
      <c r="B91" s="82"/>
      <c r="C91" s="39"/>
      <c r="D91" s="69" t="s">
        <v>145</v>
      </c>
      <c r="E91" s="270"/>
      <c r="F91" s="64">
        <f>F84+F85+F86+F87+G93+F88+F89+F90</f>
        <v>103000</v>
      </c>
      <c r="G91" s="361">
        <f t="shared" ref="G91:L91" si="66">SUM(G84+G85+G86+G87+G89+G90)</f>
        <v>0</v>
      </c>
      <c r="H91" s="361">
        <f t="shared" si="66"/>
        <v>0</v>
      </c>
      <c r="I91" s="361">
        <f t="shared" si="66"/>
        <v>2000</v>
      </c>
      <c r="J91" s="361">
        <f t="shared" si="66"/>
        <v>9000</v>
      </c>
      <c r="K91" s="361">
        <f t="shared" si="66"/>
        <v>24000</v>
      </c>
      <c r="L91" s="361">
        <f t="shared" si="66"/>
        <v>0</v>
      </c>
      <c r="M91" s="231">
        <f t="shared" ref="M91:S91" si="67">SUM(M84:M90)</f>
        <v>86554.621848739494</v>
      </c>
      <c r="N91" s="231">
        <f t="shared" si="67"/>
        <v>0</v>
      </c>
      <c r="O91" s="383">
        <f t="shared" si="67"/>
        <v>0</v>
      </c>
      <c r="P91" s="231">
        <f t="shared" si="67"/>
        <v>1680.6722689075632</v>
      </c>
      <c r="Q91" s="231">
        <f t="shared" si="67"/>
        <v>7563.0252100840344</v>
      </c>
      <c r="R91" s="303">
        <f t="shared" si="67"/>
        <v>20168.067226890758</v>
      </c>
      <c r="S91" s="231">
        <f t="shared" si="67"/>
        <v>0</v>
      </c>
      <c r="T91" s="100">
        <f>SUM(M91:S91)</f>
        <v>115966.38655462186</v>
      </c>
      <c r="U91" s="285"/>
      <c r="V91" s="91"/>
      <c r="W91" s="92"/>
    </row>
    <row r="92" spans="1:23" s="46" customFormat="1" ht="28.5" customHeight="1" thickBot="1" x14ac:dyDescent="0.25">
      <c r="A92" s="409">
        <v>83</v>
      </c>
      <c r="B92" s="274"/>
      <c r="C92" s="358"/>
      <c r="D92" s="48" t="s">
        <v>98</v>
      </c>
      <c r="E92" s="360"/>
      <c r="F92" s="361"/>
      <c r="G92" s="361"/>
      <c r="H92" s="361"/>
      <c r="I92" s="361"/>
      <c r="J92" s="361"/>
      <c r="K92" s="361"/>
      <c r="L92" s="83"/>
      <c r="M92" s="81">
        <f t="shared" ref="M92:T92" si="68">M11+M13+M15+M18+M22+M26+M31+M36+M63+M72+M76+M80+M81+M82+M91</f>
        <v>1712161.99984581</v>
      </c>
      <c r="N92" s="366">
        <f t="shared" si="68"/>
        <v>304143.85937861382</v>
      </c>
      <c r="O92" s="383">
        <f t="shared" si="68"/>
        <v>92436.97478991597</v>
      </c>
      <c r="P92" s="366">
        <f t="shared" si="68"/>
        <v>1208565.2609667717</v>
      </c>
      <c r="Q92" s="366">
        <f t="shared" si="68"/>
        <v>56356.487549148114</v>
      </c>
      <c r="R92" s="366">
        <f t="shared" si="68"/>
        <v>97556.086654845421</v>
      </c>
      <c r="S92" s="366">
        <f t="shared" si="68"/>
        <v>31477.912265823761</v>
      </c>
      <c r="T92" s="366">
        <f t="shared" si="68"/>
        <v>3502698.581450928</v>
      </c>
      <c r="U92" s="285"/>
      <c r="V92" s="91"/>
      <c r="W92" s="92"/>
    </row>
    <row r="93" spans="1:23" ht="25.5" customHeight="1" thickBot="1" x14ac:dyDescent="0.25">
      <c r="A93" s="409">
        <v>84</v>
      </c>
      <c r="B93" s="82"/>
      <c r="C93" s="39"/>
      <c r="D93" s="48" t="s">
        <v>199</v>
      </c>
      <c r="E93" s="270"/>
      <c r="F93" s="64"/>
      <c r="G93" s="41"/>
      <c r="H93" s="41"/>
      <c r="I93" s="41"/>
      <c r="J93" s="41"/>
      <c r="K93" s="41"/>
      <c r="L93" s="41"/>
      <c r="M93" s="4"/>
      <c r="N93" s="4"/>
      <c r="O93" s="46"/>
      <c r="P93" s="4"/>
      <c r="Q93" s="4"/>
      <c r="R93" s="4"/>
      <c r="S93" s="4"/>
      <c r="T93" s="4"/>
      <c r="U93" s="285"/>
      <c r="V93" s="91"/>
      <c r="W93" s="92"/>
    </row>
    <row r="94" spans="1:23" s="46" customFormat="1" ht="79.5" customHeight="1" thickBot="1" x14ac:dyDescent="0.25">
      <c r="A94" s="409">
        <v>85</v>
      </c>
      <c r="B94" s="358" t="s">
        <v>136</v>
      </c>
      <c r="C94" s="358">
        <v>64</v>
      </c>
      <c r="D94" s="48" t="s">
        <v>378</v>
      </c>
      <c r="E94" s="381" t="s">
        <v>343</v>
      </c>
      <c r="F94" s="361"/>
      <c r="G94" s="41"/>
      <c r="H94" s="41"/>
      <c r="I94" s="41"/>
      <c r="J94" s="41"/>
      <c r="K94" s="41"/>
      <c r="L94" s="41"/>
      <c r="M94" s="366">
        <f t="shared" ref="M94:S96" si="69">F94/1.19</f>
        <v>0</v>
      </c>
      <c r="N94" s="366">
        <f t="shared" si="69"/>
        <v>0</v>
      </c>
      <c r="O94" s="383">
        <f t="shared" si="69"/>
        <v>0</v>
      </c>
      <c r="P94" s="366">
        <f t="shared" si="69"/>
        <v>0</v>
      </c>
      <c r="Q94" s="366">
        <f t="shared" si="69"/>
        <v>0</v>
      </c>
      <c r="R94" s="366">
        <f t="shared" si="69"/>
        <v>0</v>
      </c>
      <c r="S94" s="366">
        <f t="shared" si="69"/>
        <v>0</v>
      </c>
      <c r="T94" s="100">
        <f>SUM(M94:S94)</f>
        <v>0</v>
      </c>
      <c r="U94" s="365"/>
      <c r="V94" s="85"/>
      <c r="W94" s="85"/>
    </row>
    <row r="95" spans="1:23" s="46" customFormat="1" ht="63.6" customHeight="1" thickBot="1" x14ac:dyDescent="0.25">
      <c r="A95" s="409">
        <v>86</v>
      </c>
      <c r="B95" s="223" t="s">
        <v>136</v>
      </c>
      <c r="C95" s="223">
        <v>65</v>
      </c>
      <c r="D95" s="48" t="s">
        <v>277</v>
      </c>
      <c r="E95" s="270" t="s">
        <v>238</v>
      </c>
      <c r="F95" s="224">
        <v>57000</v>
      </c>
      <c r="G95" s="224"/>
      <c r="H95" s="361"/>
      <c r="I95" s="224"/>
      <c r="J95" s="224"/>
      <c r="K95" s="293"/>
      <c r="L95" s="224"/>
      <c r="M95" s="225">
        <f t="shared" si="69"/>
        <v>47899.159663865546</v>
      </c>
      <c r="N95" s="225">
        <f t="shared" si="69"/>
        <v>0</v>
      </c>
      <c r="O95" s="383">
        <f t="shared" si="69"/>
        <v>0</v>
      </c>
      <c r="P95" s="225">
        <f t="shared" si="69"/>
        <v>0</v>
      </c>
      <c r="Q95" s="225">
        <f t="shared" si="69"/>
        <v>0</v>
      </c>
      <c r="R95" s="321">
        <f t="shared" si="69"/>
        <v>0</v>
      </c>
      <c r="S95" s="225">
        <f t="shared" si="69"/>
        <v>0</v>
      </c>
      <c r="T95" s="100">
        <f t="shared" ref="T95:T98" si="70">SUM(M95:S95)</f>
        <v>47899.159663865546</v>
      </c>
      <c r="U95" s="284" t="s">
        <v>201</v>
      </c>
      <c r="V95" s="340" t="s">
        <v>279</v>
      </c>
      <c r="W95" s="339" t="s">
        <v>260</v>
      </c>
    </row>
    <row r="96" spans="1:23" s="46" customFormat="1" ht="38.25" customHeight="1" thickBot="1" x14ac:dyDescent="0.25">
      <c r="A96" s="409">
        <v>87</v>
      </c>
      <c r="B96" s="337" t="s">
        <v>136</v>
      </c>
      <c r="C96" s="337">
        <v>66</v>
      </c>
      <c r="D96" s="48" t="s">
        <v>278</v>
      </c>
      <c r="E96" s="351" t="s">
        <v>280</v>
      </c>
      <c r="F96" s="336">
        <v>358000</v>
      </c>
      <c r="G96" s="336"/>
      <c r="H96" s="361"/>
      <c r="I96" s="336"/>
      <c r="J96" s="336"/>
      <c r="K96" s="336"/>
      <c r="L96" s="336"/>
      <c r="M96" s="330">
        <f t="shared" si="69"/>
        <v>300840.33613445377</v>
      </c>
      <c r="N96" s="330">
        <f t="shared" si="69"/>
        <v>0</v>
      </c>
      <c r="O96" s="383">
        <f t="shared" si="69"/>
        <v>0</v>
      </c>
      <c r="P96" s="330">
        <f t="shared" si="69"/>
        <v>0</v>
      </c>
      <c r="Q96" s="330">
        <f t="shared" si="69"/>
        <v>0</v>
      </c>
      <c r="R96" s="330">
        <f t="shared" si="69"/>
        <v>0</v>
      </c>
      <c r="S96" s="330">
        <f t="shared" si="69"/>
        <v>0</v>
      </c>
      <c r="T96" s="100">
        <f t="shared" si="70"/>
        <v>300840.33613445377</v>
      </c>
      <c r="U96" s="345" t="s">
        <v>89</v>
      </c>
      <c r="V96" s="85" t="s">
        <v>267</v>
      </c>
      <c r="W96" s="85" t="s">
        <v>269</v>
      </c>
    </row>
    <row r="97" spans="1:41" s="46" customFormat="1" ht="38.25" customHeight="1" thickBot="1" x14ac:dyDescent="0.25">
      <c r="A97" s="409">
        <v>88</v>
      </c>
      <c r="B97" s="371" t="s">
        <v>136</v>
      </c>
      <c r="C97" s="371">
        <v>66.099999999999994</v>
      </c>
      <c r="D97" s="48" t="s">
        <v>340</v>
      </c>
      <c r="E97" s="381" t="s">
        <v>343</v>
      </c>
      <c r="F97" s="361">
        <v>150000</v>
      </c>
      <c r="G97" s="361"/>
      <c r="H97" s="361"/>
      <c r="I97" s="361"/>
      <c r="J97" s="361"/>
      <c r="K97" s="361"/>
      <c r="L97" s="361"/>
      <c r="M97" s="378">
        <f>F97/1.19</f>
        <v>126050.42016806723</v>
      </c>
      <c r="N97" s="378">
        <f t="shared" ref="N97:O98" si="71">G97/1.19</f>
        <v>0</v>
      </c>
      <c r="O97" s="383">
        <f t="shared" si="71"/>
        <v>0</v>
      </c>
      <c r="P97" s="378">
        <f t="shared" ref="P97:P98" si="72">I97/1.19</f>
        <v>0</v>
      </c>
      <c r="Q97" s="378">
        <f t="shared" ref="Q97:Q98" si="73">J97/1.19</f>
        <v>0</v>
      </c>
      <c r="R97" s="378">
        <f t="shared" ref="R97:R98" si="74">K97/1.19</f>
        <v>0</v>
      </c>
      <c r="S97" s="378">
        <f t="shared" ref="S97:S98" si="75">L97/1.19</f>
        <v>0</v>
      </c>
      <c r="T97" s="100">
        <f t="shared" si="70"/>
        <v>126050.42016806723</v>
      </c>
      <c r="U97" s="370" t="s">
        <v>89</v>
      </c>
      <c r="V97" s="85" t="s">
        <v>264</v>
      </c>
      <c r="W97" s="85" t="s">
        <v>264</v>
      </c>
    </row>
    <row r="98" spans="1:41" s="46" customFormat="1" ht="55.5" customHeight="1" thickBot="1" x14ac:dyDescent="0.25">
      <c r="A98" s="409">
        <v>89</v>
      </c>
      <c r="B98" s="404" t="s">
        <v>136</v>
      </c>
      <c r="C98" s="404">
        <v>66.2</v>
      </c>
      <c r="D98" s="405" t="s">
        <v>370</v>
      </c>
      <c r="E98" s="381" t="s">
        <v>372</v>
      </c>
      <c r="F98" s="361">
        <v>10000</v>
      </c>
      <c r="G98" s="361"/>
      <c r="H98" s="361"/>
      <c r="I98" s="361"/>
      <c r="J98" s="361"/>
      <c r="K98" s="361"/>
      <c r="L98" s="361"/>
      <c r="M98" s="403">
        <f>F98/1.19</f>
        <v>8403.361344537816</v>
      </c>
      <c r="N98" s="403">
        <f t="shared" si="71"/>
        <v>0</v>
      </c>
      <c r="O98" s="403">
        <f t="shared" si="71"/>
        <v>0</v>
      </c>
      <c r="P98" s="403">
        <f t="shared" si="72"/>
        <v>0</v>
      </c>
      <c r="Q98" s="403">
        <f t="shared" si="73"/>
        <v>0</v>
      </c>
      <c r="R98" s="403">
        <f t="shared" si="74"/>
        <v>0</v>
      </c>
      <c r="S98" s="403">
        <f t="shared" si="75"/>
        <v>0</v>
      </c>
      <c r="T98" s="100">
        <f t="shared" si="70"/>
        <v>8403.361344537816</v>
      </c>
      <c r="U98" s="402" t="s">
        <v>89</v>
      </c>
      <c r="V98" s="85" t="s">
        <v>279</v>
      </c>
      <c r="W98" s="85" t="s">
        <v>273</v>
      </c>
    </row>
    <row r="99" spans="1:41" s="46" customFormat="1" ht="28.5" customHeight="1" thickBot="1" x14ac:dyDescent="0.25">
      <c r="A99" s="409">
        <v>90</v>
      </c>
      <c r="B99" s="223"/>
      <c r="C99" s="223"/>
      <c r="D99" s="48" t="s">
        <v>200</v>
      </c>
      <c r="E99" s="270"/>
      <c r="F99" s="224">
        <f>SUM(F94:F98)</f>
        <v>575000</v>
      </c>
      <c r="G99" s="322"/>
      <c r="H99" s="361"/>
      <c r="I99" s="322"/>
      <c r="J99" s="322"/>
      <c r="K99" s="322"/>
      <c r="L99" s="307"/>
      <c r="M99" s="306">
        <f t="shared" ref="M99:T99" si="76">SUM(M94:M98)</f>
        <v>483193.27731092437</v>
      </c>
      <c r="N99" s="403">
        <f t="shared" si="76"/>
        <v>0</v>
      </c>
      <c r="O99" s="403">
        <f t="shared" si="76"/>
        <v>0</v>
      </c>
      <c r="P99" s="403">
        <f t="shared" si="76"/>
        <v>0</v>
      </c>
      <c r="Q99" s="403">
        <f t="shared" si="76"/>
        <v>0</v>
      </c>
      <c r="R99" s="403">
        <f t="shared" si="76"/>
        <v>0</v>
      </c>
      <c r="S99" s="403">
        <f t="shared" si="76"/>
        <v>0</v>
      </c>
      <c r="T99" s="403">
        <f t="shared" si="76"/>
        <v>483193.27731092437</v>
      </c>
      <c r="U99" s="285"/>
      <c r="V99" s="86"/>
      <c r="W99" s="87"/>
      <c r="Z99" s="34"/>
    </row>
    <row r="100" spans="1:41" s="46" customFormat="1" ht="35.25" customHeight="1" thickBot="1" x14ac:dyDescent="0.25">
      <c r="A100" s="409">
        <v>91</v>
      </c>
      <c r="B100" s="342" t="s">
        <v>282</v>
      </c>
      <c r="C100" s="342">
        <v>67</v>
      </c>
      <c r="D100" s="48" t="s">
        <v>283</v>
      </c>
      <c r="E100" s="344"/>
      <c r="F100" s="343"/>
      <c r="G100" s="343"/>
      <c r="H100" s="361"/>
      <c r="I100" s="343"/>
      <c r="J100" s="343"/>
      <c r="K100" s="343"/>
      <c r="L100" s="343"/>
      <c r="M100" s="341">
        <f t="shared" ref="M100:S101" si="77">F100/1.19</f>
        <v>0</v>
      </c>
      <c r="N100" s="341">
        <f t="shared" si="77"/>
        <v>0</v>
      </c>
      <c r="O100" s="383">
        <f t="shared" si="77"/>
        <v>0</v>
      </c>
      <c r="P100" s="341">
        <f t="shared" si="77"/>
        <v>0</v>
      </c>
      <c r="Q100" s="341">
        <f t="shared" si="77"/>
        <v>0</v>
      </c>
      <c r="R100" s="341">
        <f t="shared" si="77"/>
        <v>0</v>
      </c>
      <c r="S100" s="341">
        <f t="shared" si="77"/>
        <v>0</v>
      </c>
      <c r="T100" s="341">
        <f>SUM(M100:S100)</f>
        <v>0</v>
      </c>
      <c r="U100" s="345"/>
      <c r="V100" s="85"/>
      <c r="W100" s="85"/>
      <c r="Z100" s="34"/>
    </row>
    <row r="101" spans="1:41" s="46" customFormat="1" ht="28.5" customHeight="1" thickBot="1" x14ac:dyDescent="0.25">
      <c r="A101" s="409">
        <v>92</v>
      </c>
      <c r="B101" s="371" t="s">
        <v>282</v>
      </c>
      <c r="C101" s="371">
        <v>67.099999999999994</v>
      </c>
      <c r="D101" s="48" t="s">
        <v>338</v>
      </c>
      <c r="E101" s="360" t="s">
        <v>342</v>
      </c>
      <c r="F101" s="361">
        <v>80000</v>
      </c>
      <c r="G101" s="361"/>
      <c r="H101" s="361"/>
      <c r="I101" s="361"/>
      <c r="J101" s="361"/>
      <c r="K101" s="361"/>
      <c r="L101" s="361"/>
      <c r="M101" s="369">
        <f t="shared" si="77"/>
        <v>67226.890756302528</v>
      </c>
      <c r="N101" s="369">
        <f t="shared" si="77"/>
        <v>0</v>
      </c>
      <c r="O101" s="383">
        <f t="shared" si="77"/>
        <v>0</v>
      </c>
      <c r="P101" s="369">
        <f t="shared" si="77"/>
        <v>0</v>
      </c>
      <c r="Q101" s="369">
        <f t="shared" si="77"/>
        <v>0</v>
      </c>
      <c r="R101" s="369">
        <f t="shared" si="77"/>
        <v>0</v>
      </c>
      <c r="S101" s="369">
        <f t="shared" si="77"/>
        <v>0</v>
      </c>
      <c r="T101" s="378">
        <f>SUM(M101:S101)</f>
        <v>67226.890756302528</v>
      </c>
      <c r="U101" s="370" t="s">
        <v>89</v>
      </c>
      <c r="V101" s="85" t="s">
        <v>259</v>
      </c>
      <c r="W101" s="85" t="s">
        <v>264</v>
      </c>
      <c r="Z101" s="34"/>
    </row>
    <row r="102" spans="1:41" s="46" customFormat="1" ht="28.5" customHeight="1" thickBot="1" x14ac:dyDescent="0.25">
      <c r="A102" s="409">
        <v>93</v>
      </c>
      <c r="B102" s="342"/>
      <c r="C102" s="342"/>
      <c r="D102" s="48" t="s">
        <v>284</v>
      </c>
      <c r="E102" s="344"/>
      <c r="F102" s="343">
        <f>SUM(F100:F101)</f>
        <v>80000</v>
      </c>
      <c r="G102" s="343"/>
      <c r="H102" s="361"/>
      <c r="I102" s="343"/>
      <c r="J102" s="343"/>
      <c r="K102" s="343"/>
      <c r="L102" s="343"/>
      <c r="M102" s="366">
        <f>SUM(M100:M101)</f>
        <v>67226.890756302528</v>
      </c>
      <c r="N102" s="378">
        <f t="shared" ref="N102:T102" si="78">SUM(N100:N101)</f>
        <v>0</v>
      </c>
      <c r="O102" s="383">
        <f t="shared" si="78"/>
        <v>0</v>
      </c>
      <c r="P102" s="378">
        <f t="shared" si="78"/>
        <v>0</v>
      </c>
      <c r="Q102" s="378">
        <f t="shared" si="78"/>
        <v>0</v>
      </c>
      <c r="R102" s="378">
        <f t="shared" si="78"/>
        <v>0</v>
      </c>
      <c r="S102" s="378">
        <f t="shared" si="78"/>
        <v>0</v>
      </c>
      <c r="T102" s="378">
        <f t="shared" si="78"/>
        <v>67226.890756302528</v>
      </c>
      <c r="U102" s="285"/>
      <c r="V102" s="86"/>
      <c r="W102" s="87"/>
      <c r="Z102" s="34"/>
    </row>
    <row r="103" spans="1:41" s="46" customFormat="1" ht="34.5" customHeight="1" thickBot="1" x14ac:dyDescent="0.25">
      <c r="A103" s="409">
        <v>94</v>
      </c>
      <c r="B103" s="223"/>
      <c r="C103" s="223"/>
      <c r="D103" s="48" t="s">
        <v>64</v>
      </c>
      <c r="E103" s="270"/>
      <c r="F103" s="224"/>
      <c r="G103" s="41"/>
      <c r="H103" s="41"/>
      <c r="I103" s="41"/>
      <c r="J103" s="41"/>
      <c r="K103" s="41"/>
      <c r="L103" s="41"/>
      <c r="M103" s="225"/>
      <c r="N103" s="225"/>
      <c r="O103" s="383"/>
      <c r="P103" s="225"/>
      <c r="Q103" s="225"/>
      <c r="R103" s="288"/>
      <c r="S103" s="225"/>
      <c r="T103" s="100"/>
      <c r="U103" s="285"/>
      <c r="V103" s="86"/>
      <c r="W103" s="87"/>
      <c r="AC103" s="272"/>
    </row>
    <row r="104" spans="1:41" s="46" customFormat="1" ht="35.25" customHeight="1" thickBot="1" x14ac:dyDescent="0.25">
      <c r="A104" s="409">
        <v>95</v>
      </c>
      <c r="B104" s="317" t="s">
        <v>65</v>
      </c>
      <c r="C104" s="317">
        <v>68</v>
      </c>
      <c r="D104" s="379" t="s">
        <v>374</v>
      </c>
      <c r="E104" s="360" t="s">
        <v>341</v>
      </c>
      <c r="F104" s="318">
        <v>56000</v>
      </c>
      <c r="G104" s="318"/>
      <c r="H104" s="361"/>
      <c r="I104" s="318"/>
      <c r="J104" s="318"/>
      <c r="K104" s="318"/>
      <c r="L104" s="318"/>
      <c r="M104" s="316">
        <f>F104/1.19</f>
        <v>47058.823529411769</v>
      </c>
      <c r="N104" s="321">
        <v>0</v>
      </c>
      <c r="O104" s="383">
        <v>0</v>
      </c>
      <c r="P104" s="321">
        <v>0</v>
      </c>
      <c r="Q104" s="321">
        <v>0</v>
      </c>
      <c r="R104" s="321">
        <v>0</v>
      </c>
      <c r="S104" s="316">
        <v>0</v>
      </c>
      <c r="T104" s="100">
        <f>SUM(M104:R104)</f>
        <v>47058.823529411769</v>
      </c>
      <c r="U104" s="345" t="s">
        <v>89</v>
      </c>
      <c r="V104" s="85" t="s">
        <v>267</v>
      </c>
      <c r="W104" s="85" t="s">
        <v>269</v>
      </c>
    </row>
    <row r="105" spans="1:41" ht="29.25" customHeight="1" thickBot="1" x14ac:dyDescent="0.25">
      <c r="A105" s="409">
        <v>96</v>
      </c>
      <c r="B105" s="39"/>
      <c r="C105" s="39"/>
      <c r="D105" s="48" t="s">
        <v>66</v>
      </c>
      <c r="E105" s="270"/>
      <c r="F105" s="64">
        <f>SUM(F104)</f>
        <v>56000</v>
      </c>
      <c r="G105" s="322"/>
      <c r="H105" s="361"/>
      <c r="I105" s="322"/>
      <c r="J105" s="322"/>
      <c r="K105" s="322"/>
      <c r="L105" s="318"/>
      <c r="M105" s="321">
        <f>SUM(M104)</f>
        <v>47058.823529411769</v>
      </c>
      <c r="N105" s="321">
        <v>0</v>
      </c>
      <c r="O105" s="383">
        <v>0</v>
      </c>
      <c r="P105" s="321">
        <v>0</v>
      </c>
      <c r="Q105" s="321">
        <v>0</v>
      </c>
      <c r="R105" s="321">
        <v>0</v>
      </c>
      <c r="S105" s="316">
        <f>S104</f>
        <v>0</v>
      </c>
      <c r="T105" s="316">
        <f>SUM(T104)</f>
        <v>47058.823529411769</v>
      </c>
      <c r="U105" s="285"/>
      <c r="V105" s="91"/>
      <c r="W105" s="92"/>
    </row>
    <row r="106" spans="1:41" s="46" customFormat="1" ht="35.25" customHeight="1" thickBot="1" x14ac:dyDescent="0.25">
      <c r="A106" s="409">
        <v>97</v>
      </c>
      <c r="B106" s="315">
        <v>59.4</v>
      </c>
      <c r="C106" s="310">
        <v>69</v>
      </c>
      <c r="D106" s="48" t="s">
        <v>239</v>
      </c>
      <c r="E106" s="312" t="s">
        <v>241</v>
      </c>
      <c r="F106" s="311">
        <v>103500</v>
      </c>
      <c r="G106" s="311"/>
      <c r="H106" s="361"/>
      <c r="I106" s="311"/>
      <c r="J106" s="311"/>
      <c r="K106" s="311"/>
      <c r="L106" s="311"/>
      <c r="M106" s="309">
        <f>F106</f>
        <v>103500</v>
      </c>
      <c r="N106" s="321">
        <f t="shared" ref="N106:S106" si="79">G106/1.19</f>
        <v>0</v>
      </c>
      <c r="O106" s="383">
        <f t="shared" si="79"/>
        <v>0</v>
      </c>
      <c r="P106" s="321">
        <f t="shared" si="79"/>
        <v>0</v>
      </c>
      <c r="Q106" s="321">
        <f t="shared" si="79"/>
        <v>0</v>
      </c>
      <c r="R106" s="321">
        <f t="shared" si="79"/>
        <v>0</v>
      </c>
      <c r="S106" s="309">
        <f t="shared" si="79"/>
        <v>0</v>
      </c>
      <c r="T106" s="309">
        <f>SUM(M106:S106)</f>
        <v>103500</v>
      </c>
      <c r="U106" s="313" t="s">
        <v>89</v>
      </c>
      <c r="V106" s="340" t="s">
        <v>267</v>
      </c>
      <c r="W106" s="339" t="s">
        <v>260</v>
      </c>
    </row>
    <row r="107" spans="1:41" s="46" customFormat="1" ht="29.25" customHeight="1" thickBot="1" x14ac:dyDescent="0.25">
      <c r="A107" s="409">
        <v>98</v>
      </c>
      <c r="B107" s="310"/>
      <c r="C107" s="310"/>
      <c r="D107" s="48" t="s">
        <v>240</v>
      </c>
      <c r="E107" s="312"/>
      <c r="F107" s="311"/>
      <c r="G107" s="311"/>
      <c r="H107" s="361"/>
      <c r="I107" s="311"/>
      <c r="J107" s="311"/>
      <c r="K107" s="311"/>
      <c r="L107" s="311"/>
      <c r="M107" s="309">
        <f t="shared" ref="M107:S107" si="80">SUM(M106)</f>
        <v>103500</v>
      </c>
      <c r="N107" s="321">
        <f t="shared" si="80"/>
        <v>0</v>
      </c>
      <c r="O107" s="383">
        <f t="shared" si="80"/>
        <v>0</v>
      </c>
      <c r="P107" s="321">
        <f t="shared" si="80"/>
        <v>0</v>
      </c>
      <c r="Q107" s="321">
        <f t="shared" si="80"/>
        <v>0</v>
      </c>
      <c r="R107" s="309">
        <f t="shared" si="80"/>
        <v>0</v>
      </c>
      <c r="S107" s="309">
        <f t="shared" si="80"/>
        <v>0</v>
      </c>
      <c r="T107" s="309">
        <f>SUM(M107:S107)</f>
        <v>103500</v>
      </c>
      <c r="U107" s="285"/>
      <c r="V107" s="91"/>
      <c r="W107" s="92"/>
    </row>
    <row r="108" spans="1:41" ht="28.5" customHeight="1" thickBot="1" x14ac:dyDescent="0.25">
      <c r="A108" s="409">
        <v>99</v>
      </c>
      <c r="B108" s="39"/>
      <c r="C108" s="39"/>
      <c r="D108" s="59" t="s">
        <v>67</v>
      </c>
      <c r="E108" s="270"/>
      <c r="F108" s="40"/>
      <c r="G108" s="40"/>
      <c r="H108" s="40"/>
      <c r="I108" s="40"/>
      <c r="J108" s="40"/>
      <c r="K108" s="40"/>
      <c r="L108" s="40"/>
      <c r="M108" s="330">
        <f t="shared" ref="M108:T108" si="81">M92+M99+M102+M105+M107</f>
        <v>2413140.9914424485</v>
      </c>
      <c r="N108" s="366">
        <f t="shared" si="81"/>
        <v>304143.85937861382</v>
      </c>
      <c r="O108" s="383">
        <f t="shared" si="81"/>
        <v>92436.97478991597</v>
      </c>
      <c r="P108" s="366">
        <f t="shared" si="81"/>
        <v>1208565.2609667717</v>
      </c>
      <c r="Q108" s="366">
        <f t="shared" si="81"/>
        <v>56356.487549148114</v>
      </c>
      <c r="R108" s="366">
        <f t="shared" si="81"/>
        <v>97556.086654845421</v>
      </c>
      <c r="S108" s="366">
        <f t="shared" si="81"/>
        <v>31477.912265823761</v>
      </c>
      <c r="T108" s="366">
        <f t="shared" si="81"/>
        <v>4203677.5730475672</v>
      </c>
      <c r="U108" s="314"/>
      <c r="V108" s="86"/>
      <c r="W108" s="87"/>
    </row>
    <row r="109" spans="1:41" s="9" customFormat="1" ht="28.5" customHeight="1" thickBot="1" x14ac:dyDescent="0.25">
      <c r="A109" s="409">
        <v>100</v>
      </c>
      <c r="B109" s="39"/>
      <c r="C109" s="39"/>
      <c r="D109" s="59" t="s">
        <v>137</v>
      </c>
      <c r="E109" s="270"/>
      <c r="F109" s="81" t="s">
        <v>108</v>
      </c>
      <c r="G109" s="64"/>
      <c r="H109" s="361"/>
      <c r="I109" s="64"/>
      <c r="J109" s="64"/>
      <c r="K109" s="293"/>
      <c r="L109" s="64"/>
      <c r="M109" s="81"/>
      <c r="N109" s="81"/>
      <c r="O109" s="383"/>
      <c r="P109" s="81"/>
      <c r="Q109" s="81"/>
      <c r="R109" s="288"/>
      <c r="S109" s="81"/>
      <c r="T109" s="100"/>
      <c r="U109" s="285"/>
      <c r="V109" s="86"/>
      <c r="W109" s="87"/>
      <c r="X109" s="8"/>
      <c r="Y109" s="8"/>
      <c r="Z109" s="8"/>
      <c r="AA109" s="8"/>
      <c r="AB109" s="8"/>
      <c r="AC109" s="8"/>
      <c r="AD109" s="8"/>
      <c r="AE109" s="8"/>
      <c r="AF109" s="8"/>
      <c r="AG109" s="8"/>
      <c r="AH109" s="8"/>
      <c r="AI109" s="8"/>
      <c r="AJ109" s="8"/>
      <c r="AK109" s="8"/>
      <c r="AL109" s="8"/>
      <c r="AM109" s="8"/>
      <c r="AN109" s="8"/>
      <c r="AO109" s="8"/>
    </row>
    <row r="110" spans="1:41" ht="34.5" customHeight="1" thickBot="1" x14ac:dyDescent="0.25">
      <c r="A110" s="409">
        <v>101</v>
      </c>
      <c r="B110" s="39" t="s">
        <v>68</v>
      </c>
      <c r="C110" s="39">
        <v>70</v>
      </c>
      <c r="D110" s="48" t="s">
        <v>295</v>
      </c>
      <c r="E110" s="270" t="s">
        <v>69</v>
      </c>
      <c r="F110" s="64">
        <v>50000</v>
      </c>
      <c r="G110" s="64">
        <v>0</v>
      </c>
      <c r="H110" s="361"/>
      <c r="I110" s="64">
        <v>0</v>
      </c>
      <c r="J110" s="64">
        <v>0</v>
      </c>
      <c r="K110" s="293">
        <v>0</v>
      </c>
      <c r="L110" s="64">
        <v>0</v>
      </c>
      <c r="M110" s="81">
        <f t="shared" ref="M110:S110" si="82">F110/1.09</f>
        <v>45871.559633027522</v>
      </c>
      <c r="N110" s="321">
        <f t="shared" si="82"/>
        <v>0</v>
      </c>
      <c r="O110" s="383">
        <f t="shared" si="82"/>
        <v>0</v>
      </c>
      <c r="P110" s="321">
        <f t="shared" si="82"/>
        <v>0</v>
      </c>
      <c r="Q110" s="321">
        <f t="shared" si="82"/>
        <v>0</v>
      </c>
      <c r="R110" s="321">
        <f t="shared" si="82"/>
        <v>0</v>
      </c>
      <c r="S110" s="81">
        <f t="shared" si="82"/>
        <v>0</v>
      </c>
      <c r="T110" s="100">
        <f>SUM(M110:S110)</f>
        <v>45871.559633027522</v>
      </c>
      <c r="U110" s="464" t="s">
        <v>234</v>
      </c>
      <c r="V110" s="340" t="s">
        <v>265</v>
      </c>
      <c r="W110" s="194" t="s">
        <v>274</v>
      </c>
    </row>
    <row r="111" spans="1:41" ht="36.75" customHeight="1" thickBot="1" x14ac:dyDescent="0.25">
      <c r="A111" s="409">
        <v>102</v>
      </c>
      <c r="B111" s="39" t="s">
        <v>47</v>
      </c>
      <c r="C111" s="39">
        <v>71</v>
      </c>
      <c r="D111" s="48" t="s">
        <v>294</v>
      </c>
      <c r="E111" s="270" t="s">
        <v>70</v>
      </c>
      <c r="F111" s="64">
        <v>50000</v>
      </c>
      <c r="G111" s="64">
        <v>0</v>
      </c>
      <c r="H111" s="361"/>
      <c r="I111" s="64">
        <v>0</v>
      </c>
      <c r="J111" s="64">
        <v>0</v>
      </c>
      <c r="K111" s="293">
        <v>0</v>
      </c>
      <c r="L111" s="64">
        <v>0</v>
      </c>
      <c r="M111" s="81">
        <f t="shared" ref="M111:R112" si="83">F111/1.19</f>
        <v>42016.806722689078</v>
      </c>
      <c r="N111" s="321">
        <f t="shared" si="83"/>
        <v>0</v>
      </c>
      <c r="O111" s="383">
        <f t="shared" si="83"/>
        <v>0</v>
      </c>
      <c r="P111" s="321">
        <f t="shared" si="83"/>
        <v>0</v>
      </c>
      <c r="Q111" s="321">
        <f t="shared" si="83"/>
        <v>0</v>
      </c>
      <c r="R111" s="321">
        <f t="shared" si="83"/>
        <v>0</v>
      </c>
      <c r="S111" s="81">
        <f>L111/1.09</f>
        <v>0</v>
      </c>
      <c r="T111" s="100">
        <f t="shared" ref="T111:T113" si="84">SUM(M111:S111)</f>
        <v>42016.806722689078</v>
      </c>
      <c r="U111" s="465"/>
      <c r="V111" s="364" t="s">
        <v>265</v>
      </c>
      <c r="W111" s="194" t="s">
        <v>274</v>
      </c>
    </row>
    <row r="112" spans="1:41" s="46" customFormat="1" ht="36.75" customHeight="1" thickBot="1" x14ac:dyDescent="0.25">
      <c r="A112" s="409">
        <v>103</v>
      </c>
      <c r="B112" s="406" t="s">
        <v>48</v>
      </c>
      <c r="C112" s="406">
        <v>72</v>
      </c>
      <c r="D112" s="48" t="s">
        <v>379</v>
      </c>
      <c r="E112" s="360" t="s">
        <v>79</v>
      </c>
      <c r="F112" s="361">
        <v>15000</v>
      </c>
      <c r="G112" s="361">
        <v>0</v>
      </c>
      <c r="H112" s="361"/>
      <c r="I112" s="361">
        <v>0</v>
      </c>
      <c r="J112" s="361">
        <v>0</v>
      </c>
      <c r="K112" s="361">
        <v>0</v>
      </c>
      <c r="L112" s="361">
        <v>0</v>
      </c>
      <c r="M112" s="407">
        <f t="shared" si="83"/>
        <v>12605.042016806723</v>
      </c>
      <c r="N112" s="407">
        <f t="shared" ref="N112" si="85">G112/1.19</f>
        <v>0</v>
      </c>
      <c r="O112" s="407">
        <f t="shared" ref="O112" si="86">H112/1.19</f>
        <v>0</v>
      </c>
      <c r="P112" s="407">
        <f t="shared" ref="P112" si="87">I112/1.19</f>
        <v>0</v>
      </c>
      <c r="Q112" s="407">
        <f t="shared" ref="Q112" si="88">J112/1.19</f>
        <v>0</v>
      </c>
      <c r="R112" s="407">
        <f t="shared" ref="R112" si="89">K112/1.19</f>
        <v>0</v>
      </c>
      <c r="S112" s="407">
        <f t="shared" ref="S112" si="90">L112/1.19</f>
        <v>0</v>
      </c>
      <c r="T112" s="100">
        <f t="shared" si="84"/>
        <v>12605.042016806723</v>
      </c>
      <c r="U112" s="410"/>
      <c r="V112" s="412" t="s">
        <v>279</v>
      </c>
      <c r="W112" s="194" t="s">
        <v>371</v>
      </c>
    </row>
    <row r="113" spans="1:24" ht="27" customHeight="1" thickBot="1" x14ac:dyDescent="0.25">
      <c r="A113" s="409">
        <v>104</v>
      </c>
      <c r="B113" s="56"/>
      <c r="C113" s="39"/>
      <c r="D113" s="48" t="s">
        <v>71</v>
      </c>
      <c r="E113" s="270"/>
      <c r="F113" s="64">
        <f>F110+F111+F112</f>
        <v>115000</v>
      </c>
      <c r="G113" s="361">
        <f t="shared" ref="G113:S113" si="91">G110+G111+G112</f>
        <v>0</v>
      </c>
      <c r="H113" s="361">
        <f t="shared" si="91"/>
        <v>0</v>
      </c>
      <c r="I113" s="361">
        <f t="shared" si="91"/>
        <v>0</v>
      </c>
      <c r="J113" s="361">
        <f t="shared" si="91"/>
        <v>0</v>
      </c>
      <c r="K113" s="361">
        <f t="shared" si="91"/>
        <v>0</v>
      </c>
      <c r="L113" s="361">
        <f t="shared" si="91"/>
        <v>0</v>
      </c>
      <c r="M113" s="361">
        <f t="shared" si="91"/>
        <v>100493.40837252332</v>
      </c>
      <c r="N113" s="361">
        <f t="shared" si="91"/>
        <v>0</v>
      </c>
      <c r="O113" s="361">
        <f t="shared" si="91"/>
        <v>0</v>
      </c>
      <c r="P113" s="361">
        <f t="shared" si="91"/>
        <v>0</v>
      </c>
      <c r="Q113" s="361">
        <f t="shared" si="91"/>
        <v>0</v>
      </c>
      <c r="R113" s="361">
        <f t="shared" si="91"/>
        <v>0</v>
      </c>
      <c r="S113" s="361">
        <f t="shared" si="91"/>
        <v>0</v>
      </c>
      <c r="T113" s="100">
        <f t="shared" si="84"/>
        <v>100493.40837252332</v>
      </c>
      <c r="U113" s="285"/>
      <c r="V113" s="348"/>
      <c r="W113" s="92"/>
    </row>
    <row r="114" spans="1:24" s="46" customFormat="1" ht="27" customHeight="1" x14ac:dyDescent="0.2">
      <c r="A114" s="251"/>
      <c r="B114" s="252"/>
      <c r="C114" s="251"/>
      <c r="D114" s="253"/>
      <c r="E114" s="250"/>
      <c r="F114" s="107"/>
      <c r="G114" s="107"/>
      <c r="H114" s="107"/>
      <c r="I114" s="107"/>
      <c r="J114" s="107"/>
      <c r="K114" s="107"/>
      <c r="L114" s="107"/>
      <c r="M114" s="254"/>
      <c r="N114" s="254"/>
      <c r="O114" s="254"/>
      <c r="P114" s="254"/>
      <c r="Q114" s="254"/>
      <c r="R114" s="254"/>
      <c r="S114" s="254"/>
      <c r="T114" s="255"/>
      <c r="U114" s="256"/>
      <c r="V114" s="349"/>
      <c r="W114" s="350"/>
    </row>
    <row r="115" spans="1:24" ht="19.5" customHeight="1" x14ac:dyDescent="0.25">
      <c r="A115" s="66"/>
      <c r="B115" s="66"/>
      <c r="C115" s="66"/>
      <c r="D115" s="67" t="s">
        <v>186</v>
      </c>
      <c r="E115" s="66"/>
      <c r="F115" s="66"/>
      <c r="G115" s="110"/>
      <c r="H115" s="258"/>
      <c r="I115" s="110"/>
      <c r="J115" s="110"/>
      <c r="K115" s="258"/>
      <c r="L115" s="110"/>
      <c r="M115" s="466"/>
      <c r="N115" s="466"/>
      <c r="O115" s="386"/>
      <c r="P115" s="67"/>
      <c r="Q115" s="418" t="s">
        <v>368</v>
      </c>
      <c r="R115" s="418"/>
      <c r="S115" s="418"/>
      <c r="T115" s="418"/>
      <c r="U115" s="417" t="s">
        <v>243</v>
      </c>
      <c r="V115" s="417"/>
      <c r="W115" s="417"/>
      <c r="X115" s="46"/>
    </row>
    <row r="116" spans="1:24" ht="15.75" customHeight="1" x14ac:dyDescent="0.25">
      <c r="A116" s="415" t="s">
        <v>146</v>
      </c>
      <c r="B116" s="415"/>
      <c r="C116" s="415"/>
      <c r="D116" s="415"/>
      <c r="E116" s="467"/>
      <c r="F116" s="467"/>
      <c r="G116" s="467"/>
      <c r="H116" s="467"/>
      <c r="I116" s="467"/>
      <c r="J116" s="467"/>
      <c r="K116" s="467"/>
      <c r="L116" s="467"/>
      <c r="M116" s="467"/>
      <c r="N116" s="467"/>
      <c r="O116" s="467"/>
      <c r="P116" s="467"/>
      <c r="Q116" s="471" t="s">
        <v>348</v>
      </c>
      <c r="R116" s="471"/>
      <c r="S116" s="471"/>
      <c r="T116" s="471"/>
      <c r="U116" s="457" t="s">
        <v>365</v>
      </c>
      <c r="V116" s="457"/>
      <c r="W116" s="457"/>
    </row>
    <row r="117" spans="1:24" ht="15.75" customHeight="1" x14ac:dyDescent="0.25">
      <c r="A117" s="66"/>
      <c r="B117" s="415" t="s">
        <v>182</v>
      </c>
      <c r="C117" s="415"/>
      <c r="D117" s="415"/>
      <c r="E117" s="66"/>
      <c r="F117" s="117"/>
      <c r="G117" s="110"/>
      <c r="H117" s="258"/>
      <c r="I117" s="110"/>
      <c r="J117" s="110"/>
      <c r="K117" s="258"/>
      <c r="L117" s="110"/>
      <c r="M117" s="417"/>
      <c r="N117" s="417"/>
      <c r="O117" s="382"/>
      <c r="P117" s="106"/>
      <c r="Q117" s="418" t="s">
        <v>168</v>
      </c>
      <c r="R117" s="418"/>
      <c r="S117" s="418"/>
      <c r="T117" s="418"/>
      <c r="U117" s="420" t="s">
        <v>366</v>
      </c>
      <c r="V117" s="420"/>
      <c r="W117" s="420"/>
      <c r="X117" s="46"/>
    </row>
    <row r="118" spans="1:24" ht="17.25" customHeight="1" x14ac:dyDescent="0.25">
      <c r="D118" s="14"/>
      <c r="E118" s="1"/>
      <c r="F118" s="15"/>
      <c r="N118" s="12"/>
      <c r="O118" s="12"/>
      <c r="P118" s="12"/>
      <c r="Q118" s="12"/>
      <c r="R118" s="12"/>
      <c r="S118" s="12"/>
      <c r="T118" s="12"/>
      <c r="U118" s="12"/>
      <c r="V118" s="456"/>
      <c r="W118" s="456"/>
      <c r="X118" s="16"/>
    </row>
  </sheetData>
  <mergeCells count="58">
    <mergeCell ref="E2:Q2"/>
    <mergeCell ref="V14:W16"/>
    <mergeCell ref="U9:U10"/>
    <mergeCell ref="V9:V10"/>
    <mergeCell ref="T9:T10"/>
    <mergeCell ref="L9:L10"/>
    <mergeCell ref="G9:G10"/>
    <mergeCell ref="I9:I10"/>
    <mergeCell ref="J9:J10"/>
    <mergeCell ref="W9:W10"/>
    <mergeCell ref="S9:S10"/>
    <mergeCell ref="Q9:Q10"/>
    <mergeCell ref="K9:K10"/>
    <mergeCell ref="R9:R10"/>
    <mergeCell ref="E6:E8"/>
    <mergeCell ref="P9:P10"/>
    <mergeCell ref="V5:W5"/>
    <mergeCell ref="M117:N117"/>
    <mergeCell ref="U110:U111"/>
    <mergeCell ref="S117:T117"/>
    <mergeCell ref="S115:T115"/>
    <mergeCell ref="M115:N115"/>
    <mergeCell ref="E116:P116"/>
    <mergeCell ref="W6:W8"/>
    <mergeCell ref="Q7:Q8"/>
    <mergeCell ref="S7:S8"/>
    <mergeCell ref="T7:T8"/>
    <mergeCell ref="U6:U8"/>
    <mergeCell ref="R7:R8"/>
    <mergeCell ref="Q116:T116"/>
    <mergeCell ref="U115:W115"/>
    <mergeCell ref="M7:M8"/>
    <mergeCell ref="V118:W118"/>
    <mergeCell ref="Q117:R117"/>
    <mergeCell ref="U116:W116"/>
    <mergeCell ref="V6:V8"/>
    <mergeCell ref="U117:W117"/>
    <mergeCell ref="V24:W24"/>
    <mergeCell ref="Q115:R115"/>
    <mergeCell ref="N7:N8"/>
    <mergeCell ref="P7:P8"/>
    <mergeCell ref="C9:C10"/>
    <mergeCell ref="B9:B10"/>
    <mergeCell ref="D9:D10"/>
    <mergeCell ref="C6:C8"/>
    <mergeCell ref="B6:B8"/>
    <mergeCell ref="D6:D8"/>
    <mergeCell ref="O7:O8"/>
    <mergeCell ref="M9:M10"/>
    <mergeCell ref="N9:N10"/>
    <mergeCell ref="H9:H10"/>
    <mergeCell ref="O9:O10"/>
    <mergeCell ref="F9:F10"/>
    <mergeCell ref="A116:D116"/>
    <mergeCell ref="E9:E10"/>
    <mergeCell ref="A9:A10"/>
    <mergeCell ref="B117:D117"/>
    <mergeCell ref="A6:A8"/>
  </mergeCells>
  <printOptions horizontalCentered="1"/>
  <pageMargins left="0.39370078740157483" right="0.39370078740157483" top="0.59055118110236227" bottom="0.39370078740157483" header="0" footer="0"/>
  <pageSetup paperSize="9" scale="5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2022-10-06T09:44:23Z</cp:lastPrinted>
  <dcterms:created xsi:type="dcterms:W3CDTF">2016-08-11T08:26:23Z</dcterms:created>
  <dcterms:modified xsi:type="dcterms:W3CDTF">2022-10-06T09:46:27Z</dcterms:modified>
</cp:coreProperties>
</file>