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mc:AlternateContent xmlns:mc="http://schemas.openxmlformats.org/markup-compatibility/2006">
    <mc:Choice Requires="x15">
      <x15ac:absPath xmlns:x15ac="http://schemas.microsoft.com/office/spreadsheetml/2010/11/ac" url="S:\"/>
    </mc:Choice>
  </mc:AlternateContent>
  <xr:revisionPtr revIDLastSave="0" documentId="13_ncr:1_{432771CC-2ABE-4002-A67F-21F7926244B0}" xr6:coauthVersionLast="46" xr6:coauthVersionMax="46" xr10:uidLastSave="{00000000-0000-0000-0000-000000000000}"/>
  <bookViews>
    <workbookView xWindow="-60" yWindow="-60" windowWidth="28920" windowHeight="15720" tabRatio="751" xr2:uid="{00000000-000D-0000-FFFF-FFFF00000000}"/>
  </bookViews>
  <sheets>
    <sheet name="Sheet1" sheetId="4" r:id="rId1"/>
    <sheet name="Sheet2" sheetId="3" r:id="rId2"/>
  </sheets>
  <definedNames>
    <definedName name="_20.01.01">Sheet2!$B$9</definedName>
    <definedName name="_xlnm.Print_Area" localSheetId="0">Sheet1!$A$1:$Z$49</definedName>
    <definedName name="_xlnm.Print_Area" localSheetId="1">Sheet2!$A$1:$W$128</definedName>
    <definedName name="_xlnm.Print_Titles" localSheetId="0">Sheet1!$17:$20</definedName>
    <definedName name="_xlnm.Print_Titles" localSheetId="1">Sheet2!$5:$7</definedName>
  </definedNames>
  <calcPr calcId="181029"/>
</workbook>
</file>

<file path=xl/calcChain.xml><?xml version="1.0" encoding="utf-8"?>
<calcChain xmlns="http://schemas.openxmlformats.org/spreadsheetml/2006/main">
  <c r="T75" i="3" l="1"/>
  <c r="M112" i="3"/>
  <c r="F112" i="3"/>
  <c r="G39" i="4" l="1"/>
  <c r="H39" i="4"/>
  <c r="I39" i="4"/>
  <c r="J39" i="4"/>
  <c r="K39" i="4"/>
  <c r="L39" i="4"/>
  <c r="M39" i="4"/>
  <c r="F39" i="4"/>
  <c r="S38" i="4"/>
  <c r="T38" i="4"/>
  <c r="R38" i="4"/>
  <c r="Q38" i="4"/>
  <c r="P38" i="4"/>
  <c r="O38" i="4"/>
  <c r="N38" i="4"/>
  <c r="M38" i="4"/>
  <c r="S37" i="4"/>
  <c r="T37" i="4"/>
  <c r="R37" i="4"/>
  <c r="Q37" i="4"/>
  <c r="P37" i="4"/>
  <c r="O37" i="4"/>
  <c r="N37" i="4"/>
  <c r="M37" i="4"/>
  <c r="S36" i="4"/>
  <c r="T36" i="4"/>
  <c r="R36" i="4"/>
  <c r="Q36" i="4"/>
  <c r="P36" i="4"/>
  <c r="O36" i="4"/>
  <c r="N36" i="4"/>
  <c r="M36" i="4"/>
  <c r="R107" i="3"/>
  <c r="O42" i="3"/>
  <c r="P42" i="3"/>
  <c r="Q42" i="3"/>
  <c r="S42" i="3"/>
  <c r="M42" i="3"/>
  <c r="O85" i="3"/>
  <c r="P85" i="3"/>
  <c r="Q85" i="3"/>
  <c r="S85" i="3"/>
  <c r="M85" i="3"/>
  <c r="T85" i="3" s="1"/>
  <c r="O84" i="3"/>
  <c r="P84" i="3"/>
  <c r="Q84" i="3"/>
  <c r="S84" i="3"/>
  <c r="M84" i="3"/>
  <c r="O82" i="3"/>
  <c r="P82" i="3"/>
  <c r="Q82" i="3"/>
  <c r="S82" i="3"/>
  <c r="M82" i="3"/>
  <c r="T82" i="3" s="1"/>
  <c r="O81" i="3"/>
  <c r="P81" i="3"/>
  <c r="Q81" i="3"/>
  <c r="S81" i="3"/>
  <c r="M81" i="3"/>
  <c r="H47" i="3"/>
  <c r="I47" i="3"/>
  <c r="J47" i="3"/>
  <c r="K47" i="3"/>
  <c r="L47" i="3"/>
  <c r="F47" i="3"/>
  <c r="R30" i="3"/>
  <c r="R21" i="3"/>
  <c r="R19" i="3"/>
  <c r="G41" i="4"/>
  <c r="H41" i="4"/>
  <c r="I41" i="4"/>
  <c r="J41" i="4"/>
  <c r="K41" i="4"/>
  <c r="L41" i="4"/>
  <c r="F41" i="4"/>
  <c r="R34" i="3"/>
  <c r="R35" i="3" s="1"/>
  <c r="P32" i="3"/>
  <c r="Q32" i="3"/>
  <c r="P33" i="3"/>
  <c r="Q33" i="3"/>
  <c r="O33" i="3"/>
  <c r="M33" i="3"/>
  <c r="T33" i="3" s="1"/>
  <c r="S33" i="3"/>
  <c r="H35" i="3"/>
  <c r="I35" i="3"/>
  <c r="J35" i="3"/>
  <c r="K35" i="3"/>
  <c r="L35" i="3"/>
  <c r="F35" i="3"/>
  <c r="K26" i="3"/>
  <c r="R25" i="3"/>
  <c r="K23" i="3"/>
  <c r="R24" i="3"/>
  <c r="R26" i="3" s="1"/>
  <c r="R22" i="3"/>
  <c r="R23" i="3" s="1"/>
  <c r="G87" i="3"/>
  <c r="N80" i="3"/>
  <c r="N78" i="3"/>
  <c r="N34" i="4"/>
  <c r="S34" i="4"/>
  <c r="R34" i="4"/>
  <c r="Q34" i="4"/>
  <c r="P34" i="4"/>
  <c r="O34" i="4"/>
  <c r="M34" i="4"/>
  <c r="T81" i="3" l="1"/>
  <c r="T84" i="3"/>
  <c r="T42" i="3"/>
  <c r="T34" i="4"/>
  <c r="R108" i="3"/>
  <c r="R119" i="3" s="1"/>
  <c r="N87" i="3"/>
  <c r="N108" i="3" s="1"/>
  <c r="N119" i="3" s="1"/>
  <c r="N33" i="4"/>
  <c r="O33" i="4"/>
  <c r="P33" i="4"/>
  <c r="Q33" i="4"/>
  <c r="R33" i="4"/>
  <c r="S33" i="4"/>
  <c r="N32" i="4"/>
  <c r="O32" i="4"/>
  <c r="P32" i="4"/>
  <c r="Q32" i="4"/>
  <c r="R32" i="4"/>
  <c r="S32" i="4"/>
  <c r="M33" i="4"/>
  <c r="M32" i="4"/>
  <c r="H112" i="3"/>
  <c r="I112" i="3"/>
  <c r="J112" i="3"/>
  <c r="L112" i="3"/>
  <c r="H115" i="3"/>
  <c r="I115" i="3"/>
  <c r="J115" i="3"/>
  <c r="L115" i="3"/>
  <c r="F115" i="3"/>
  <c r="T32" i="4" l="1"/>
  <c r="T33" i="4"/>
  <c r="O77" i="3"/>
  <c r="P77" i="3"/>
  <c r="Q77" i="3"/>
  <c r="S77" i="3"/>
  <c r="N40" i="4" l="1"/>
  <c r="N41" i="4" s="1"/>
  <c r="O40" i="4"/>
  <c r="O41" i="4" s="1"/>
  <c r="P40" i="4"/>
  <c r="P41" i="4" s="1"/>
  <c r="Q40" i="4"/>
  <c r="Q41" i="4" s="1"/>
  <c r="R40" i="4"/>
  <c r="R41" i="4" s="1"/>
  <c r="S40" i="4"/>
  <c r="S41" i="4" s="1"/>
  <c r="O105" i="3"/>
  <c r="P105" i="3"/>
  <c r="Q105" i="3"/>
  <c r="S105" i="3"/>
  <c r="M105" i="3"/>
  <c r="O104" i="3"/>
  <c r="P104" i="3"/>
  <c r="Q104" i="3"/>
  <c r="S104" i="3"/>
  <c r="O103" i="3"/>
  <c r="P103" i="3"/>
  <c r="Q103" i="3"/>
  <c r="S103" i="3"/>
  <c r="M104" i="3"/>
  <c r="M103" i="3"/>
  <c r="M102" i="3"/>
  <c r="T102" i="3" s="1"/>
  <c r="T103" i="3" l="1"/>
  <c r="T105" i="3"/>
  <c r="T104" i="3"/>
  <c r="S89" i="3"/>
  <c r="H92" i="3"/>
  <c r="I92" i="3"/>
  <c r="J92" i="3"/>
  <c r="L92" i="3"/>
  <c r="F92" i="3"/>
  <c r="O88" i="3"/>
  <c r="P88" i="3"/>
  <c r="Q88" i="3"/>
  <c r="S88" i="3"/>
  <c r="M88" i="3"/>
  <c r="S56" i="3"/>
  <c r="Q56" i="3"/>
  <c r="P56" i="3"/>
  <c r="O56" i="3"/>
  <c r="M56" i="3"/>
  <c r="O45" i="3"/>
  <c r="P45" i="3"/>
  <c r="Q45" i="3"/>
  <c r="S45" i="3"/>
  <c r="M45" i="3"/>
  <c r="M35" i="4"/>
  <c r="N35" i="4"/>
  <c r="O35" i="4"/>
  <c r="P35" i="4"/>
  <c r="Q35" i="4"/>
  <c r="R35" i="4"/>
  <c r="S35" i="4"/>
  <c r="N31" i="4"/>
  <c r="O31" i="4"/>
  <c r="O39" i="4" s="1"/>
  <c r="P31" i="4"/>
  <c r="Q31" i="4"/>
  <c r="Q39" i="4" s="1"/>
  <c r="R31" i="4"/>
  <c r="S31" i="4"/>
  <c r="G30" i="4"/>
  <c r="H30" i="4"/>
  <c r="I30" i="4"/>
  <c r="J30" i="4"/>
  <c r="K30" i="4"/>
  <c r="L30" i="4"/>
  <c r="F30" i="4"/>
  <c r="G25" i="4"/>
  <c r="H25" i="4"/>
  <c r="I25" i="4"/>
  <c r="J25" i="4"/>
  <c r="K25" i="4"/>
  <c r="L25" i="4"/>
  <c r="T56" i="3" l="1"/>
  <c r="T45" i="3"/>
  <c r="T88" i="3"/>
  <c r="T35" i="4"/>
  <c r="S39" i="4"/>
  <c r="R39" i="4"/>
  <c r="P39" i="4"/>
  <c r="N39" i="4"/>
  <c r="S27" i="4"/>
  <c r="N27" i="4" l="1"/>
  <c r="N30" i="4" s="1"/>
  <c r="R27" i="4"/>
  <c r="Q27" i="4"/>
  <c r="P27" i="4"/>
  <c r="O27" i="4"/>
  <c r="M27" i="4"/>
  <c r="T27" i="4" l="1"/>
  <c r="O46" i="3"/>
  <c r="P46" i="3"/>
  <c r="Q46" i="3"/>
  <c r="S46" i="3"/>
  <c r="M46" i="3"/>
  <c r="N42" i="4"/>
  <c r="N43" i="4" s="1"/>
  <c r="G43" i="4"/>
  <c r="G22" i="4"/>
  <c r="N25" i="4"/>
  <c r="N22" i="4"/>
  <c r="T46" i="3" l="1"/>
  <c r="N44" i="4"/>
  <c r="G44" i="4"/>
  <c r="S113" i="3"/>
  <c r="Q113" i="3"/>
  <c r="P113" i="3"/>
  <c r="O113" i="3"/>
  <c r="M113" i="3"/>
  <c r="S114" i="3"/>
  <c r="Q114" i="3"/>
  <c r="P114" i="3"/>
  <c r="O114" i="3"/>
  <c r="M114" i="3"/>
  <c r="T114" i="3" s="1"/>
  <c r="H107" i="3"/>
  <c r="I107" i="3"/>
  <c r="J107" i="3"/>
  <c r="L107" i="3"/>
  <c r="S91" i="3"/>
  <c r="Q91" i="3"/>
  <c r="P91" i="3"/>
  <c r="O91" i="3"/>
  <c r="M91" i="3"/>
  <c r="T91" i="3" s="1"/>
  <c r="H43" i="4"/>
  <c r="I43" i="4"/>
  <c r="J43" i="4"/>
  <c r="K43" i="4"/>
  <c r="L43" i="4"/>
  <c r="F43" i="4"/>
  <c r="O42" i="4"/>
  <c r="O43" i="4" s="1"/>
  <c r="P42" i="4"/>
  <c r="P43" i="4" s="1"/>
  <c r="Q42" i="4"/>
  <c r="Q43" i="4" s="1"/>
  <c r="R42" i="4"/>
  <c r="R43" i="4" s="1"/>
  <c r="S42" i="4"/>
  <c r="S43" i="4" s="1"/>
  <c r="M42" i="4"/>
  <c r="I87" i="3"/>
  <c r="J87" i="3"/>
  <c r="L87" i="3"/>
  <c r="H87" i="3"/>
  <c r="F87" i="3"/>
  <c r="O86" i="3"/>
  <c r="P86" i="3"/>
  <c r="Q86" i="3"/>
  <c r="S86" i="3"/>
  <c r="M86" i="3"/>
  <c r="T86" i="3" s="1"/>
  <c r="P115" i="3" l="1"/>
  <c r="T113" i="3"/>
  <c r="T115" i="3" s="1"/>
  <c r="M115" i="3"/>
  <c r="S115" i="3"/>
  <c r="O115" i="3"/>
  <c r="Q115" i="3"/>
  <c r="M43" i="4"/>
  <c r="T42" i="4"/>
  <c r="T43" i="4" s="1"/>
  <c r="F107" i="3"/>
  <c r="M40" i="4" l="1"/>
  <c r="M41" i="4" l="1"/>
  <c r="T41" i="4" s="1"/>
  <c r="T40" i="4"/>
  <c r="S71" i="3"/>
  <c r="Q71" i="3"/>
  <c r="P71" i="3"/>
  <c r="O71" i="3"/>
  <c r="M71" i="3"/>
  <c r="T71" i="3" l="1"/>
  <c r="H21" i="3"/>
  <c r="I21" i="3"/>
  <c r="J21" i="3"/>
  <c r="L21" i="3"/>
  <c r="H19" i="3"/>
  <c r="I19" i="3"/>
  <c r="J19" i="3"/>
  <c r="L19" i="3"/>
  <c r="O111" i="3" l="1"/>
  <c r="P111" i="3"/>
  <c r="Q111" i="3"/>
  <c r="S111" i="3"/>
  <c r="M111" i="3"/>
  <c r="T111" i="3" s="1"/>
  <c r="O110" i="3"/>
  <c r="P110" i="3"/>
  <c r="Q110" i="3"/>
  <c r="S110" i="3"/>
  <c r="M110" i="3"/>
  <c r="Q112" i="3" l="1"/>
  <c r="O112" i="3"/>
  <c r="S112" i="3"/>
  <c r="P112" i="3"/>
  <c r="T110" i="3"/>
  <c r="T112" i="3" s="1"/>
  <c r="S28" i="4" l="1"/>
  <c r="R28" i="4"/>
  <c r="Q28" i="4"/>
  <c r="M28" i="4"/>
  <c r="P28" i="4"/>
  <c r="O28" i="4"/>
  <c r="T28" i="4" l="1"/>
  <c r="S69" i="3"/>
  <c r="Q69" i="3"/>
  <c r="P69" i="3"/>
  <c r="O69" i="3"/>
  <c r="M69" i="3"/>
  <c r="T69" i="3" s="1"/>
  <c r="M106" i="3" l="1"/>
  <c r="O106" i="3"/>
  <c r="P106" i="3"/>
  <c r="Q106" i="3"/>
  <c r="S106" i="3"/>
  <c r="F73" i="3"/>
  <c r="L73" i="3"/>
  <c r="S70" i="3"/>
  <c r="Q70" i="3"/>
  <c r="P70" i="3"/>
  <c r="O70" i="3"/>
  <c r="M70" i="3"/>
  <c r="T70" i="3" l="1"/>
  <c r="T106" i="3"/>
  <c r="H118" i="3"/>
  <c r="I118" i="3"/>
  <c r="J118" i="3"/>
  <c r="L118" i="3"/>
  <c r="O117" i="3"/>
  <c r="P117" i="3"/>
  <c r="Q117" i="3"/>
  <c r="S117" i="3"/>
  <c r="M117" i="3"/>
  <c r="T117" i="3" s="1"/>
  <c r="F118" i="3"/>
  <c r="O90" i="3"/>
  <c r="P90" i="3"/>
  <c r="Q90" i="3"/>
  <c r="S90" i="3"/>
  <c r="S92" i="3" s="1"/>
  <c r="M90" i="3"/>
  <c r="T90" i="3" l="1"/>
  <c r="R21" i="4"/>
  <c r="O39" i="3" l="1"/>
  <c r="P39" i="3"/>
  <c r="Q39" i="3"/>
  <c r="S39" i="3"/>
  <c r="H40" i="3"/>
  <c r="I40" i="3"/>
  <c r="J40" i="3"/>
  <c r="L40" i="3"/>
  <c r="S38" i="3"/>
  <c r="Q38" i="3"/>
  <c r="O38" i="3"/>
  <c r="F40" i="3"/>
  <c r="P38" i="3"/>
  <c r="M39" i="3"/>
  <c r="T39" i="3" s="1"/>
  <c r="M38" i="3"/>
  <c r="T38" i="3" l="1"/>
  <c r="H73" i="3"/>
  <c r="J73" i="3"/>
  <c r="I73" i="3"/>
  <c r="M29" i="4" l="1"/>
  <c r="M31" i="4" l="1"/>
  <c r="Q29" i="4"/>
  <c r="R29" i="4"/>
  <c r="S29" i="4"/>
  <c r="O26" i="4"/>
  <c r="P26" i="4"/>
  <c r="O29" i="4"/>
  <c r="P29" i="4"/>
  <c r="T29" i="4" l="1"/>
  <c r="T39" i="4"/>
  <c r="T31" i="4"/>
  <c r="P30" i="4"/>
  <c r="O30" i="4"/>
  <c r="F25" i="4"/>
  <c r="O24" i="4"/>
  <c r="P24" i="4"/>
  <c r="Q24" i="4"/>
  <c r="R24" i="4"/>
  <c r="S24" i="4"/>
  <c r="Q26" i="4"/>
  <c r="Q30" i="4" s="1"/>
  <c r="R26" i="4"/>
  <c r="R30" i="4" s="1"/>
  <c r="S26" i="4"/>
  <c r="S30" i="4" s="1"/>
  <c r="M26" i="4"/>
  <c r="M30" i="4" l="1"/>
  <c r="T30" i="4" s="1"/>
  <c r="T26" i="4"/>
  <c r="H22" i="4"/>
  <c r="H44" i="4" s="1"/>
  <c r="I22" i="4"/>
  <c r="I44" i="4" s="1"/>
  <c r="J22" i="4"/>
  <c r="J44" i="4" s="1"/>
  <c r="K22" i="4"/>
  <c r="K44" i="4" s="1"/>
  <c r="L22" i="4"/>
  <c r="L44" i="4" s="1"/>
  <c r="F22" i="4"/>
  <c r="F44" i="4" s="1"/>
  <c r="M99" i="3" l="1"/>
  <c r="M98" i="3"/>
  <c r="P89" i="3"/>
  <c r="P92" i="3" s="1"/>
  <c r="P54" i="3"/>
  <c r="Q54" i="3"/>
  <c r="S54" i="3"/>
  <c r="O23" i="4" l="1"/>
  <c r="O25" i="4" s="1"/>
  <c r="P23" i="4"/>
  <c r="P25" i="4" s="1"/>
  <c r="Q23" i="4"/>
  <c r="Q25" i="4" s="1"/>
  <c r="R23" i="4"/>
  <c r="R25" i="4" s="1"/>
  <c r="S23" i="4"/>
  <c r="S25" i="4" s="1"/>
  <c r="O24" i="3" l="1"/>
  <c r="P24" i="3"/>
  <c r="Q24" i="3"/>
  <c r="S24" i="3"/>
  <c r="M24" i="3"/>
  <c r="O54" i="3"/>
  <c r="R22" i="4"/>
  <c r="R44" i="4" s="1"/>
  <c r="Q21" i="4"/>
  <c r="Q22" i="4" s="1"/>
  <c r="Q44" i="4" s="1"/>
  <c r="S21" i="4"/>
  <c r="S22" i="4" s="1"/>
  <c r="S44" i="4" s="1"/>
  <c r="M54" i="3"/>
  <c r="T54" i="3" s="1"/>
  <c r="M24" i="4"/>
  <c r="T24" i="4" s="1"/>
  <c r="T24" i="3" l="1"/>
  <c r="M44" i="3"/>
  <c r="O9" i="3"/>
  <c r="O19" i="3" s="1"/>
  <c r="S9" i="3"/>
  <c r="S19" i="3" s="1"/>
  <c r="S50" i="3" l="1"/>
  <c r="S48" i="3"/>
  <c r="O31" i="3"/>
  <c r="P31" i="3"/>
  <c r="S25" i="3"/>
  <c r="Q25" i="3"/>
  <c r="P25" i="3"/>
  <c r="O25" i="3"/>
  <c r="M25" i="3"/>
  <c r="T25" i="3" l="1"/>
  <c r="S83" i="3"/>
  <c r="S72" i="3" l="1"/>
  <c r="P48" i="3"/>
  <c r="M48" i="3"/>
  <c r="P21" i="4" l="1"/>
  <c r="P22" i="4" s="1"/>
  <c r="P44" i="4" s="1"/>
  <c r="M95" i="3"/>
  <c r="M94" i="3"/>
  <c r="F96" i="3"/>
  <c r="M32" i="3"/>
  <c r="M96" i="3" l="1"/>
  <c r="L74" i="3"/>
  <c r="J74" i="3"/>
  <c r="I74" i="3"/>
  <c r="H74" i="3"/>
  <c r="F74" i="3"/>
  <c r="F30" i="3"/>
  <c r="L26" i="3"/>
  <c r="J26" i="3"/>
  <c r="I26" i="3"/>
  <c r="H26" i="3"/>
  <c r="F26" i="3"/>
  <c r="M64" i="3"/>
  <c r="M60" i="3"/>
  <c r="P62" i="3"/>
  <c r="M89" i="3"/>
  <c r="M72" i="3"/>
  <c r="M65" i="3"/>
  <c r="M31" i="3"/>
  <c r="M22" i="3"/>
  <c r="F23" i="3"/>
  <c r="P83" i="3"/>
  <c r="O83" i="3"/>
  <c r="M92" i="3" l="1"/>
  <c r="M23" i="3"/>
  <c r="M26" i="3"/>
  <c r="Q43" i="3"/>
  <c r="S43" i="3"/>
  <c r="P43" i="3"/>
  <c r="M43" i="3"/>
  <c r="S20" i="3"/>
  <c r="S21" i="3" s="1"/>
  <c r="M47" i="3" l="1"/>
  <c r="M59" i="3"/>
  <c r="M55" i="3" l="1"/>
  <c r="M53" i="3"/>
  <c r="Q101" i="3"/>
  <c r="M101" i="3"/>
  <c r="M23" i="4"/>
  <c r="T23" i="4" s="1"/>
  <c r="M107" i="3" l="1"/>
  <c r="Q107" i="3"/>
  <c r="M25" i="4"/>
  <c r="T25" i="4" s="1"/>
  <c r="P34" i="3"/>
  <c r="P35" i="3" s="1"/>
  <c r="P78" i="3" l="1"/>
  <c r="M62" i="3"/>
  <c r="M58" i="3"/>
  <c r="S34" i="3"/>
  <c r="S44" i="3" l="1"/>
  <c r="S47" i="3" s="1"/>
  <c r="O21" i="4"/>
  <c r="O22" i="4" s="1"/>
  <c r="O44" i="4" s="1"/>
  <c r="O43" i="3" l="1"/>
  <c r="T43" i="3" s="1"/>
  <c r="Q26" i="3"/>
  <c r="P26" i="3" l="1"/>
  <c r="O26" i="3"/>
  <c r="T26" i="3" s="1"/>
  <c r="S26" i="3"/>
  <c r="O20" i="3"/>
  <c r="P65" i="3" l="1"/>
  <c r="S22" i="3" l="1"/>
  <c r="L23" i="3"/>
  <c r="P68" i="3"/>
  <c r="P66" i="3"/>
  <c r="P63" i="3"/>
  <c r="O89" i="3"/>
  <c r="O34" i="3"/>
  <c r="Q22" i="3"/>
  <c r="P22" i="3"/>
  <c r="P23" i="3" s="1"/>
  <c r="I23" i="3"/>
  <c r="H23" i="3"/>
  <c r="O22" i="3"/>
  <c r="T22" i="3" s="1"/>
  <c r="M75" i="3"/>
  <c r="H77" i="3"/>
  <c r="F77" i="3"/>
  <c r="Q48" i="3"/>
  <c r="O48" i="3"/>
  <c r="S60" i="3"/>
  <c r="P60" i="3"/>
  <c r="O60" i="3"/>
  <c r="M52" i="3"/>
  <c r="Q34" i="3"/>
  <c r="M34" i="3"/>
  <c r="T34" i="3" l="1"/>
  <c r="T48" i="3"/>
  <c r="T23" i="3"/>
  <c r="M35" i="3"/>
  <c r="O92" i="3"/>
  <c r="O23" i="3"/>
  <c r="M77" i="3"/>
  <c r="S36" i="3" l="1"/>
  <c r="P37" i="3"/>
  <c r="M36" i="3"/>
  <c r="M20" i="3"/>
  <c r="F21" i="3"/>
  <c r="F19" i="3"/>
  <c r="M9" i="3"/>
  <c r="M19" i="3" l="1"/>
  <c r="M21" i="3"/>
  <c r="J96" i="3"/>
  <c r="L96" i="3"/>
  <c r="O78" i="3" l="1"/>
  <c r="M78" i="3"/>
  <c r="Q78" i="3"/>
  <c r="S78" i="3"/>
  <c r="T78" i="3" l="1"/>
  <c r="L124" i="3"/>
  <c r="L77" i="3" l="1"/>
  <c r="L30" i="3"/>
  <c r="Q94" i="3" l="1"/>
  <c r="S94" i="3"/>
  <c r="Q121" i="3"/>
  <c r="S121" i="3"/>
  <c r="Q122" i="3"/>
  <c r="S122" i="3"/>
  <c r="Q123" i="3"/>
  <c r="S123" i="3"/>
  <c r="S118" i="3"/>
  <c r="S101" i="3"/>
  <c r="S107" i="3" s="1"/>
  <c r="S95" i="3"/>
  <c r="S97" i="3"/>
  <c r="S98" i="3"/>
  <c r="S99" i="3"/>
  <c r="S80" i="3"/>
  <c r="S87" i="3" s="1"/>
  <c r="S61" i="3"/>
  <c r="S57" i="3"/>
  <c r="S58" i="3"/>
  <c r="S59" i="3"/>
  <c r="S51" i="3"/>
  <c r="S52" i="3"/>
  <c r="S53" i="3"/>
  <c r="S55" i="3"/>
  <c r="S49" i="3"/>
  <c r="S37" i="3"/>
  <c r="S40" i="3" s="1"/>
  <c r="S32" i="3"/>
  <c r="S27" i="3"/>
  <c r="S28" i="3"/>
  <c r="S29" i="3"/>
  <c r="S31" i="3"/>
  <c r="S35" i="3" s="1"/>
  <c r="S30" i="3" l="1"/>
  <c r="S96" i="3"/>
  <c r="Q124" i="3"/>
  <c r="S124" i="3"/>
  <c r="Q63" i="3"/>
  <c r="S63" i="3"/>
  <c r="Q64" i="3"/>
  <c r="S64" i="3"/>
  <c r="Q65" i="3"/>
  <c r="S65" i="3"/>
  <c r="Q66" i="3"/>
  <c r="S66" i="3"/>
  <c r="Q67" i="3"/>
  <c r="S67" i="3"/>
  <c r="Q68" i="3"/>
  <c r="S68" i="3"/>
  <c r="S62" i="3"/>
  <c r="M67" i="3"/>
  <c r="S23" i="3"/>
  <c r="S73" i="3" l="1"/>
  <c r="S74" i="3" s="1"/>
  <c r="P9" i="3"/>
  <c r="S108" i="3" l="1"/>
  <c r="S119" i="3" s="1"/>
  <c r="P19" i="3"/>
  <c r="J23" i="3"/>
  <c r="M123" i="3" l="1"/>
  <c r="T123" i="3" s="1"/>
  <c r="M122" i="3"/>
  <c r="T122" i="3" s="1"/>
  <c r="M121" i="3"/>
  <c r="T121" i="3" s="1"/>
  <c r="M124" i="3" l="1"/>
  <c r="T124" i="3" s="1"/>
  <c r="Q97" i="3"/>
  <c r="O72" i="3" l="1"/>
  <c r="P72" i="3"/>
  <c r="Q72" i="3"/>
  <c r="T72" i="3" l="1"/>
  <c r="M57" i="3"/>
  <c r="O101" i="3" l="1"/>
  <c r="P101" i="3"/>
  <c r="P107" i="3" s="1"/>
  <c r="P118" i="3"/>
  <c r="Q118" i="3"/>
  <c r="O118" i="3"/>
  <c r="T101" i="3" l="1"/>
  <c r="O107" i="3"/>
  <c r="T107" i="3" s="1"/>
  <c r="T118" i="3"/>
  <c r="M118" i="3"/>
  <c r="M21" i="4"/>
  <c r="T21" i="4" s="1"/>
  <c r="Q98" i="3"/>
  <c r="P98" i="3"/>
  <c r="O98" i="3"/>
  <c r="O95" i="3"/>
  <c r="P95" i="3"/>
  <c r="Q95" i="3"/>
  <c r="O94" i="3"/>
  <c r="P94" i="3"/>
  <c r="H96" i="3"/>
  <c r="I96" i="3"/>
  <c r="O32" i="3"/>
  <c r="O123" i="3"/>
  <c r="P123" i="3"/>
  <c r="O122" i="3"/>
  <c r="P122" i="3"/>
  <c r="O121" i="3"/>
  <c r="P121" i="3"/>
  <c r="H124" i="3"/>
  <c r="I124" i="3"/>
  <c r="J124" i="3"/>
  <c r="F124" i="3"/>
  <c r="O99" i="3"/>
  <c r="P99" i="3"/>
  <c r="Q99" i="3"/>
  <c r="Q89" i="3"/>
  <c r="T89" i="3" s="1"/>
  <c r="O97" i="3"/>
  <c r="P97" i="3"/>
  <c r="Q83" i="3"/>
  <c r="M83" i="3"/>
  <c r="T83" i="3" s="1"/>
  <c r="O80" i="3"/>
  <c r="O87" i="3" s="1"/>
  <c r="P80" i="3"/>
  <c r="P87" i="3" s="1"/>
  <c r="Q80" i="3"/>
  <c r="Q87" i="3" s="1"/>
  <c r="M80" i="3"/>
  <c r="T80" i="3" s="1"/>
  <c r="T87" i="3" s="1"/>
  <c r="I77" i="3"/>
  <c r="J77" i="3"/>
  <c r="O68" i="3"/>
  <c r="O67" i="3"/>
  <c r="T67" i="3" s="1"/>
  <c r="P67" i="3"/>
  <c r="O66" i="3"/>
  <c r="O65" i="3"/>
  <c r="T65" i="3" s="1"/>
  <c r="M66" i="3"/>
  <c r="T66" i="3" s="1"/>
  <c r="M68" i="3"/>
  <c r="T68" i="3" s="1"/>
  <c r="O64" i="3"/>
  <c r="T64" i="3" s="1"/>
  <c r="P64" i="3"/>
  <c r="O63" i="3"/>
  <c r="O62" i="3"/>
  <c r="Q62" i="3"/>
  <c r="M63" i="3"/>
  <c r="O61" i="3"/>
  <c r="P61" i="3"/>
  <c r="Q61" i="3"/>
  <c r="Q60" i="3"/>
  <c r="T60" i="3" s="1"/>
  <c r="M61" i="3"/>
  <c r="T61" i="3" s="1"/>
  <c r="O59" i="3"/>
  <c r="P59" i="3"/>
  <c r="Q59" i="3"/>
  <c r="O58" i="3"/>
  <c r="P58" i="3"/>
  <c r="Q58" i="3"/>
  <c r="Q57" i="3"/>
  <c r="P57" i="3"/>
  <c r="O57" i="3"/>
  <c r="O55" i="3"/>
  <c r="P55" i="3"/>
  <c r="Q55" i="3"/>
  <c r="O53" i="3"/>
  <c r="P53" i="3"/>
  <c r="Q53" i="3"/>
  <c r="O52" i="3"/>
  <c r="P52" i="3"/>
  <c r="Q52" i="3"/>
  <c r="O51" i="3"/>
  <c r="P51" i="3"/>
  <c r="Q51" i="3"/>
  <c r="M51" i="3"/>
  <c r="T51" i="3" s="1"/>
  <c r="O50" i="3"/>
  <c r="P50" i="3"/>
  <c r="Q50" i="3"/>
  <c r="O49" i="3"/>
  <c r="P49" i="3"/>
  <c r="Q49" i="3"/>
  <c r="M49" i="3"/>
  <c r="M50" i="3"/>
  <c r="T50" i="3" s="1"/>
  <c r="O44" i="3"/>
  <c r="P44" i="3"/>
  <c r="P47" i="3" s="1"/>
  <c r="Q44" i="3"/>
  <c r="Q47" i="3" s="1"/>
  <c r="O36" i="3"/>
  <c r="P36" i="3"/>
  <c r="P40" i="3" s="1"/>
  <c r="Q36" i="3"/>
  <c r="O37" i="3"/>
  <c r="Q37" i="3"/>
  <c r="M37" i="3"/>
  <c r="P20" i="3"/>
  <c r="T20" i="3" s="1"/>
  <c r="Q20" i="3"/>
  <c r="Q21" i="3" s="1"/>
  <c r="Q9" i="3"/>
  <c r="T9" i="3" s="1"/>
  <c r="M27" i="3"/>
  <c r="M28" i="3"/>
  <c r="M29" i="3"/>
  <c r="O27" i="3"/>
  <c r="O28" i="3"/>
  <c r="O29" i="3"/>
  <c r="P27" i="3"/>
  <c r="P28" i="3"/>
  <c r="P29" i="3"/>
  <c r="Q27" i="3"/>
  <c r="Q28" i="3"/>
  <c r="Q29" i="3"/>
  <c r="Q31" i="3"/>
  <c r="T31" i="3" s="1"/>
  <c r="I30" i="3"/>
  <c r="J30" i="3"/>
  <c r="H30" i="3"/>
  <c r="Q23" i="3"/>
  <c r="M97" i="3"/>
  <c r="T97" i="3" s="1"/>
  <c r="T28" i="3" l="1"/>
  <c r="T36" i="3"/>
  <c r="T52" i="3"/>
  <c r="T55" i="3"/>
  <c r="T58" i="3"/>
  <c r="O35" i="3"/>
  <c r="T32" i="3"/>
  <c r="T94" i="3"/>
  <c r="T98" i="3"/>
  <c r="T29" i="3"/>
  <c r="T27" i="3"/>
  <c r="T37" i="3"/>
  <c r="T44" i="3"/>
  <c r="T49" i="3"/>
  <c r="T53" i="3"/>
  <c r="T57" i="3"/>
  <c r="T59" i="3"/>
  <c r="T63" i="3"/>
  <c r="T62" i="3"/>
  <c r="T99" i="3"/>
  <c r="T95" i="3"/>
  <c r="Q35" i="3"/>
  <c r="M87" i="3"/>
  <c r="Q92" i="3"/>
  <c r="T92" i="3" s="1"/>
  <c r="Q30" i="3"/>
  <c r="O30" i="3"/>
  <c r="M40" i="3"/>
  <c r="O47" i="3"/>
  <c r="T47" i="3" s="1"/>
  <c r="P30" i="3"/>
  <c r="M30" i="3"/>
  <c r="Q40" i="3"/>
  <c r="O40" i="3"/>
  <c r="Q73" i="3"/>
  <c r="Q74" i="3" s="1"/>
  <c r="O73" i="3"/>
  <c r="M73" i="3"/>
  <c r="P73" i="3"/>
  <c r="T22" i="4"/>
  <c r="T44" i="4" s="1"/>
  <c r="M22" i="4"/>
  <c r="M44" i="4" s="1"/>
  <c r="P21" i="3"/>
  <c r="T21" i="3"/>
  <c r="Q19" i="3"/>
  <c r="O21" i="3"/>
  <c r="T19" i="3"/>
  <c r="O124" i="3"/>
  <c r="Q96" i="3"/>
  <c r="O96" i="3"/>
  <c r="P124" i="3"/>
  <c r="P96" i="3"/>
  <c r="T73" i="3" l="1"/>
  <c r="T96" i="3"/>
  <c r="T30" i="3"/>
  <c r="T35" i="3"/>
  <c r="T40" i="3"/>
  <c r="P108" i="3"/>
  <c r="P119" i="3" s="1"/>
  <c r="M108" i="3"/>
  <c r="M119" i="3" s="1"/>
  <c r="O108" i="3"/>
  <c r="O119" i="3" s="1"/>
  <c r="Q108" i="3"/>
  <c r="Q119" i="3" s="1"/>
  <c r="O74" i="3"/>
  <c r="P74" i="3"/>
  <c r="M74" i="3"/>
  <c r="T77" i="3"/>
  <c r="T74" i="3" l="1"/>
  <c r="T108" i="3"/>
  <c r="T11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19"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<sst xmlns="http://schemas.openxmlformats.org/spreadsheetml/2006/main" count="816" uniqueCount="399">
  <si>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</si>
  <si>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</si>
  <si>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</si>
  <si>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</si>
  <si>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</si>
  <si>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</si>
  <si>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</si>
  <si>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</si>
  <si>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</si>
  <si>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</si>
  <si>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</si>
  <si>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</si>
  <si>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</si>
  <si>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</si>
  <si>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</si>
  <si>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</si>
  <si>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</si>
  <si>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</si>
  <si>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</si>
  <si>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</si>
  <si>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</si>
  <si>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</si>
  <si>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</si>
  <si>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</si>
  <si>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</si>
  <si>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</si>
  <si>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</si>
  <si>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</si>
  <si>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</si>
  <si>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</si>
  <si>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</si>
  <si>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</si>
  <si>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</si>
  <si>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</si>
  <si>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</si>
  <si>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</si>
  <si>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</si>
  <si>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</si>
  <si>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</si>
  <si>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</si>
  <si>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</si>
  <si>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</si>
  <si>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</si>
  <si>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</si>
  <si>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</si>
  <si>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</si>
  <si>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</si>
  <si>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</si>
  <si>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</si>
  <si>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</si>
  <si>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</si>
  <si>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</si>
  <si>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</si>
  <si>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</si>
  <si>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</si>
  <si>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</si>
  <si>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</si>
  <si>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</si>
  <si>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</si>
  <si>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</si>
  <si>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</si>
  <si>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</si>
  <si>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</si>
  <si>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</si>
  <si>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</si>
  <si>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</si>
  <si>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</si>
  <si>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</si>
  <si>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</si>
  <si>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</si>
  <si>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</si>
  <si>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</si>
  <si>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</si>
  <si>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</si>
  <si>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</si>
  <si>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</si>
  <si>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</si>
  <si>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</si>
  <si>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</si>
  <si>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</si>
  <si>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</si>
  <si>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</si>
  <si>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</si>
  <si>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</si>
  <si>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</si>
  <si>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</si>
  <si>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</si>
  <si>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</si>
  <si>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</si>
  <si>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</si>
  <si>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</si>
  <si>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</si>
  <si>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24455000-8 33741300-9</t>
  </si>
  <si>
    <t xml:space="preserve">materiale sanitare </t>
  </si>
  <si>
    <t>Doina Rezuș</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</si>
  <si>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</si>
  <si>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</si>
  <si>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</si>
  <si>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</si>
  <si>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</si>
  <si>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</si>
  <si>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</si>
  <si>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</si>
  <si>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</si>
  <si>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</si>
  <si>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</si>
  <si>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</si>
  <si>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</si>
  <si>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</si>
  <si>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</si>
  <si>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</si>
  <si>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</si>
  <si>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</si>
  <si>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</si>
  <si>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</si>
  <si>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</si>
  <si>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</si>
  <si>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</si>
  <si>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</si>
  <si>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</si>
  <si>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</si>
  <si>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</si>
  <si>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</si>
  <si>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</si>
  <si>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</si>
  <si>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</si>
  <si>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</si>
  <si>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</si>
  <si>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</si>
  <si>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</si>
  <si>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</si>
  <si>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</si>
  <si>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</si>
  <si>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</si>
  <si>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</si>
  <si>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</si>
  <si>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</si>
  <si>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</si>
  <si>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</si>
  <si>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</si>
  <si>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</si>
  <si>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</si>
  <si>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</si>
  <si>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</si>
  <si>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</si>
  <si>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</si>
  <si>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</si>
  <si>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</si>
  <si>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</si>
  <si>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</si>
  <si>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</si>
  <si>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</si>
  <si>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</si>
  <si>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</si>
  <si>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</si>
  <si>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</si>
  <si>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</si>
  <si>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</si>
  <si>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</si>
  <si>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</si>
  <si>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</si>
  <si>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</si>
  <si>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</si>
  <si>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</si>
  <si>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</si>
  <si>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</si>
  <si>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</si>
  <si>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servicii de supervizare externă</t>
  </si>
  <si>
    <t>Rolă cearceaf de unică folosință, prosop hârtie pliat, mănuși examinare sterile, prosop de hârtie rolă, vată, comprese sterile, feși, seringi, feși elastice, alte consumabile, materiale sanitare, alcool sanitar, mentolat, rivanol, etc</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</si>
  <si>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</si>
  <si>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</si>
  <si>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</si>
  <si>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</si>
  <si>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</si>
  <si>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</si>
  <si>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</si>
  <si>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</si>
  <si>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</si>
  <si>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</si>
  <si>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</si>
  <si>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și demersuri privind obținerea de autorizații, taxe aferente, avize, notificări, taxe de timbru, taxe timbru fiscal, taxe CNCIR, taxe alte autorizații, etc  pt DAS - sediul central și sediile secundare</t>
  </si>
  <si>
    <t>servicii administrare reţele și servicii informatice, servicii administrare, mentenanță, acces program Infocet DAS, materiale aferente, etc.</t>
  </si>
  <si>
    <t>PROCEDURĂ SIMPLIFICATĂ</t>
  </si>
  <si>
    <t>25</t>
  </si>
  <si>
    <t>26</t>
  </si>
  <si>
    <t>27</t>
  </si>
  <si>
    <t>28</t>
  </si>
  <si>
    <t>29</t>
  </si>
  <si>
    <t>30</t>
  </si>
  <si>
    <t>31</t>
  </si>
  <si>
    <t>33</t>
  </si>
  <si>
    <t>34</t>
  </si>
  <si>
    <t>35</t>
  </si>
  <si>
    <t>36</t>
  </si>
  <si>
    <t>37</t>
  </si>
  <si>
    <t>38</t>
  </si>
  <si>
    <t>19200000-8 18411000-3 21222120-2 24520000-5 25122340-7</t>
  </si>
  <si>
    <t>LICITAȚIE DESCHISĂ</t>
  </si>
  <si>
    <t>20</t>
  </si>
  <si>
    <t>21</t>
  </si>
  <si>
    <t>22</t>
  </si>
  <si>
    <t>23</t>
  </si>
  <si>
    <t>24</t>
  </si>
  <si>
    <t>32</t>
  </si>
  <si>
    <t xml:space="preserve">          Avizat</t>
  </si>
  <si>
    <t xml:space="preserve">     Elaborat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</si>
  <si>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</si>
  <si>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</si>
  <si>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</si>
  <si>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</si>
  <si>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</si>
  <si>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</si>
  <si>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</si>
  <si>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</si>
  <si>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</si>
  <si>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 xml:space="preserve">            Şef serviciu Cotabilitate, Financiar, Buget </t>
  </si>
  <si>
    <t>Valoare estimată fără  TVA           ( lei )</t>
  </si>
  <si>
    <t>Verificat</t>
  </si>
  <si>
    <t>Alexandru Grigoruț</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</si>
  <si>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</si>
  <si>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alte obiecte inventar DAS</t>
  </si>
  <si>
    <t xml:space="preserve">                                    </t>
  </si>
  <si>
    <t xml:space="preserve">  OBIECTUL  ACHIZITIEI </t>
  </si>
  <si>
    <t xml:space="preserve">  APA, TVA 9% CANALIZARE  </t>
  </si>
  <si>
    <t>PERSOANĂ    RESPONSABILĂ</t>
  </si>
  <si>
    <t>servicii curățenie</t>
  </si>
  <si>
    <t>90910000-9</t>
  </si>
  <si>
    <t xml:space="preserve">            Luana - Mădălina Crăciun</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</si>
  <si>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</si>
  <si>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</si>
  <si>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</si>
  <si>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</si>
  <si>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</si>
  <si>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</si>
  <si>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 xml:space="preserve">Reparații curente, reparatii canalizare, ape pluviale cu materiale aferente, reparaţie rampa persoane cu handicap, igienizări, zugrăveli, reparații de necesitate cu materiale aferente, reparaţii acoperiş, diverse reparații, alte reparatii curente la spatii DAS,etc </t>
  </si>
  <si>
    <t xml:space="preserve">      Avizat</t>
  </si>
  <si>
    <t>Nicolae Mereț</t>
  </si>
  <si>
    <t xml:space="preserve">PROCEDURĂ  SIMPLIFICATĂ </t>
  </si>
  <si>
    <t>ASISTENȚĂ SOCIALĂ ÎN CAZ DE INVALIDITATE</t>
  </si>
  <si>
    <t>68.02.05</t>
  </si>
  <si>
    <t>VALOARE CSRPV</t>
  </si>
  <si>
    <t>68.50.50</t>
  </si>
  <si>
    <t>VALOARE ASI</t>
  </si>
  <si>
    <t>alte obiecte inventar SAMUI</t>
  </si>
  <si>
    <t>PROCEDURĂ  PROPRIE</t>
  </si>
  <si>
    <t>servicii evaluare risc la securit.fizică</t>
  </si>
  <si>
    <t>39</t>
  </si>
  <si>
    <t xml:space="preserve">TOTAL RD 71.01.01  </t>
  </si>
  <si>
    <t xml:space="preserve">TOTAL RD 20.30.30  </t>
  </si>
  <si>
    <t xml:space="preserve">TOTAL RD.57.02.02  </t>
  </si>
  <si>
    <t>PRIMUL GHIOZDAN  Contract Furnizare</t>
  </si>
  <si>
    <t xml:space="preserve">cartuşe pentru imprimante, multifuncționale, cartușe copiator,cartușe cu toner pentru copiatoare, fax, filme pentru fax. </t>
  </si>
  <si>
    <t>71317000-3</t>
  </si>
  <si>
    <t>hârtie igienică, săpun lichid și rezervă, mănuşi latex, bonete, mături toate tipurile, şerveţele de hârtie, baterii, coș gunoi, pahare unică folosință, perie WC,  etc</t>
  </si>
  <si>
    <t>Servicii îngrijire la domiciliu                 Contract de servicii</t>
  </si>
  <si>
    <t>INVESTIȚII</t>
  </si>
  <si>
    <t>TOTAL 71.01.01</t>
  </si>
  <si>
    <t>BUGET   LOCAL</t>
  </si>
  <si>
    <t>Consilier achiziții publice</t>
  </si>
  <si>
    <t>achiziții publice</t>
  </si>
  <si>
    <t>MEDICAMENTE  (TVA 9%)</t>
  </si>
  <si>
    <t>71.01.02</t>
  </si>
  <si>
    <t>TOTAL 71.01.02</t>
  </si>
  <si>
    <t>servicii juridice</t>
  </si>
  <si>
    <t>79100000-5</t>
  </si>
  <si>
    <t>98000000-3</t>
  </si>
  <si>
    <t>PRIMĂRIA BRAȘOV</t>
  </si>
  <si>
    <t>VALOARE DSS+SAMUI+PFA</t>
  </si>
  <si>
    <t>Alte Ob.Inv. pt. Proiect Dotarea cu echipament de protecție a centrelor sociale</t>
  </si>
  <si>
    <t>Dezinfectanți pt. Proiect Dotarea cu echipament de protecție a centrelor sociale</t>
  </si>
  <si>
    <t>Proiect Dotare cu echip. de protecție a centrelor sociale - lampă UV pentru dezinfectare spații</t>
  </si>
  <si>
    <t>Proiect Dotare cu echip. de protecție a centrelor sociale -sistem de măsurare a temp.corporale</t>
  </si>
  <si>
    <t>18143000-3</t>
  </si>
  <si>
    <t>Materiale informative pt. Proiect Dotarea cu echipament de protecție a centrelor sociale</t>
  </si>
  <si>
    <t xml:space="preserve">   PERSOANE FĂRĂ ADĂPOST</t>
  </si>
  <si>
    <t>VALOARE PFA</t>
  </si>
  <si>
    <t>P.O.I.M.</t>
  </si>
  <si>
    <t>55521000-8</t>
  </si>
  <si>
    <t>68.50. 50.02</t>
  </si>
  <si>
    <t>68.12.01</t>
  </si>
  <si>
    <t>echipamente de protecție:bonete, botoșei, halate de unică folosință, combinezoane, manuși, măști, ochelari, viziere</t>
  </si>
  <si>
    <t>40</t>
  </si>
  <si>
    <t>41</t>
  </si>
  <si>
    <t>42</t>
  </si>
  <si>
    <t>43</t>
  </si>
  <si>
    <t>44</t>
  </si>
  <si>
    <t>servicii certificare digitale</t>
  </si>
  <si>
    <t>servicii întreținere bazin</t>
  </si>
  <si>
    <t>20.05.01</t>
  </si>
  <si>
    <t>uniforme și      echipamente</t>
  </si>
  <si>
    <t>servicii notariale</t>
  </si>
  <si>
    <t>Servicii de catering    Izolare preventivă   Contract de servicii</t>
  </si>
  <si>
    <t>audit proiect sars 2</t>
  </si>
  <si>
    <t>APRILIE 2021</t>
  </si>
  <si>
    <t>MAI 2021</t>
  </si>
  <si>
    <t>MARTIE  2021</t>
  </si>
  <si>
    <t>AUGUST  2021</t>
  </si>
  <si>
    <t>APRILIE    2021</t>
  </si>
  <si>
    <t>IUNIE 2021</t>
  </si>
  <si>
    <t>MARTIE 2021</t>
  </si>
  <si>
    <t>IULIE 2021</t>
  </si>
  <si>
    <t>AUGUST 2021</t>
  </si>
  <si>
    <t>OCT 2021</t>
  </si>
  <si>
    <t>NOI  2021</t>
  </si>
  <si>
    <t>IAN 2021</t>
  </si>
  <si>
    <t>DEC 2021</t>
  </si>
  <si>
    <t>APRILIE  2021</t>
  </si>
  <si>
    <t>72212443-6</t>
  </si>
  <si>
    <t>APRLIE 2021</t>
  </si>
  <si>
    <t>79132100-9</t>
  </si>
  <si>
    <t>50870000-4 42124000-7</t>
  </si>
  <si>
    <t>SEPT 2021</t>
  </si>
  <si>
    <t>18130000-9</t>
  </si>
  <si>
    <t xml:space="preserve">FEB 2021 </t>
  </si>
  <si>
    <t>NOI 2021</t>
  </si>
  <si>
    <t>72260000-5</t>
  </si>
  <si>
    <t>Extindere program informatic evidență beneficiari servicii sociale</t>
  </si>
  <si>
    <t xml:space="preserve"> Reabilitare Centrul de Asistență Comunitară str. Dobrogei nr.58        Contract de lucrări</t>
  </si>
  <si>
    <t>cheltuieli neprevăzute 10%</t>
  </si>
  <si>
    <t>IUNIE  2021</t>
  </si>
  <si>
    <t>FEB. 2021</t>
  </si>
  <si>
    <t>Asistență tehnică din partea proiectantului pe parcursul execuției lucrărilor  Contract de servicii atribuit în 2020</t>
  </si>
  <si>
    <t>71520000-9</t>
  </si>
  <si>
    <t xml:space="preserve"> 45215200-9  45215221-2</t>
  </si>
  <si>
    <t>45100000-8</t>
  </si>
  <si>
    <t>71356200-0</t>
  </si>
  <si>
    <t>IAN  2021</t>
  </si>
  <si>
    <t>Asist şi modif programe de salarii, upgrade, transferări date şi alte prg. -aplicaţia SICO PS şi asistenţi, asist./modificări Program Managerial de documente și servicii – INFOCET - asist.soft și modificări programe contab., upgrade, transfer date și alte programe SICO - FOREXEBUG</t>
  </si>
  <si>
    <t>mentenanță, servicii suport și implemen-tare program evidență beneficiari beneficii sociale</t>
  </si>
  <si>
    <t>Comisioane cote și taxe/str. Dobrogea nr 58</t>
  </si>
  <si>
    <t xml:space="preserve">                  Şef serviciu Contabilitate, Financiar, Buget            </t>
  </si>
  <si>
    <t>ONLINE/OFLINE</t>
  </si>
  <si>
    <t xml:space="preserve">                                      Ordonator de credite</t>
  </si>
  <si>
    <t xml:space="preserve">                                      DIRECTOR GENERAL</t>
  </si>
  <si>
    <t xml:space="preserve">                             MARIANA TOPOLICEANU</t>
  </si>
  <si>
    <t>Proiect dotarea  cu echipamente de protecție a centrelor sociale rezidențiale publice -  Contract de furnizare</t>
  </si>
  <si>
    <t>PROGRAMUL ANUAL AL ACHIZIŢIILOR PUBLICE ÎN FORMĂ INIȚIALĂ PE ANUL 2021</t>
  </si>
  <si>
    <t>Organizare de șantier Centrul de Asistență Comunitară        Contract de lucrări</t>
  </si>
  <si>
    <t>Dirigenție de șantier Centrul de Asistență Comunitară          Contract de servicii</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</si>
  <si>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</si>
  <si>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</si>
  <si>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</si>
  <si>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</si>
  <si>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</si>
  <si>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</si>
  <si>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</si>
  <si>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45215200-9  45215221-2 45100000-8</t>
  </si>
  <si>
    <t>CENTRUL DE ZI         SF. NICOLAE</t>
  </si>
  <si>
    <t>CONTRACT ATRIBUIT ÎN 2012</t>
  </si>
  <si>
    <t>FEB.  2021</t>
  </si>
  <si>
    <t>MAI  2021</t>
  </si>
  <si>
    <t xml:space="preserve">SERVICII POSTALE TVA 0%(trimiteri de toate categ., internă și internațională - simple, recomandate și cu confirmare de primire, etc), alte servicii poștale, căsuță poștală, etc., corespondență) – trimiterile simple și recomandate  </t>
  </si>
  <si>
    <t xml:space="preserve">ITP, reparații, verificare, piese de schimb întreținere, taxe auto, revizii, rovignete, materiale auto, materiale pt iarnă auto, acumulatori auto generatoare, alte taxe, taxe RAR, taxe înmatriculare, etc </t>
  </si>
  <si>
    <t>CĂRŢI, PUBLI-CAŢII     TVA 5%</t>
  </si>
  <si>
    <t>Hrană pentru oameni Acord-cadru          Contract de Furnizare</t>
  </si>
  <si>
    <t>TRUSOU NOU-NĂSCUȚI                       Acord-cadru        Contract de furnizare</t>
  </si>
  <si>
    <t>CENTRE DE VACCINARE</t>
  </si>
  <si>
    <t xml:space="preserve">Internet, cablu TV </t>
  </si>
  <si>
    <t>VALOARE CPFA (Adapost de noapte)</t>
  </si>
  <si>
    <t>VIOLENȚA DOMESTICĂ</t>
  </si>
  <si>
    <t>CENTRUL SERVICII SOCIALE PENTRU VICTIMELE VIOLENȚEI DOMESTICE</t>
  </si>
  <si>
    <t>72400000-4 92232000-6</t>
  </si>
  <si>
    <t xml:space="preserve">64210000-8 64212000-5 </t>
  </si>
  <si>
    <t xml:space="preserve"> Telefonie fixă/ mobilă, telverde</t>
  </si>
  <si>
    <t>68.06.01</t>
  </si>
  <si>
    <t>68.06.02</t>
  </si>
  <si>
    <t xml:space="preserve">                           Șef Birou Achiziții Publice,Aprovizionare</t>
  </si>
  <si>
    <t>BUGET MINIS-TERUL SĂNĂ-TĂȚII</t>
  </si>
  <si>
    <t xml:space="preserve">mănuși menaj,ochelari de protecție, mănuși rezistente la uzură </t>
  </si>
  <si>
    <t>18141000-9 33735100-2</t>
  </si>
  <si>
    <t>echipamente de protecție de unică folosință:bonete, botoșei, halate de unică folosință, combinezoane, halate manuși latex/nitril</t>
  </si>
  <si>
    <t>măști medicinale  protecție COVID-19</t>
  </si>
  <si>
    <t>dezinfectanți aparatură medicală, instrumentar medical</t>
  </si>
  <si>
    <t>dezinfectanţi DAS/SAMUI</t>
  </si>
  <si>
    <t>dezinfectanţi pardoseli, suprafețe mobilier, mâini - protecție COVID-19</t>
  </si>
  <si>
    <t>79212100-4</t>
  </si>
  <si>
    <t>35120000-1</t>
  </si>
  <si>
    <t>33191000-5</t>
  </si>
  <si>
    <t xml:space="preserve">24455000-8 </t>
  </si>
  <si>
    <t>39294100-0</t>
  </si>
  <si>
    <t>Elaborat consilier</t>
  </si>
  <si>
    <t xml:space="preserve">      Alexandru Grigoruț</t>
  </si>
  <si>
    <t xml:space="preserve">                     Vizat</t>
  </si>
  <si>
    <t>FEB 2021</t>
  </si>
  <si>
    <t xml:space="preserve">servicii asistență juridică, psihologică pentru victimele violenței domestice </t>
  </si>
  <si>
    <t>79100000-5 85121270-6</t>
  </si>
  <si>
    <t>AUG 2021</t>
  </si>
  <si>
    <t>Audit Energetic  Cantină Socială    Contract de servicii</t>
  </si>
  <si>
    <t>D.A.L.I                         Cantină Socială    Contract de servicii</t>
  </si>
  <si>
    <t>Proiect tehnic   Detalii de execuție      Cantină Socială    Contract de servicii</t>
  </si>
  <si>
    <t>71314300-5</t>
  </si>
  <si>
    <t>71319000-7</t>
  </si>
  <si>
    <t>71312500-6</t>
  </si>
  <si>
    <t>71356100-9</t>
  </si>
  <si>
    <t>Verific.tehnică  Pro.teh. și DE pt. Cantină Socială</t>
  </si>
  <si>
    <t xml:space="preserve">                       Verificat</t>
  </si>
  <si>
    <t xml:space="preserve">       Roxana Puchianu</t>
  </si>
  <si>
    <t>FEB  2021</t>
  </si>
  <si>
    <t>31441/02.04.2021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</si>
</sst>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74">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1"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50"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NumberFormat="1" applyFont="1" applyBorder="1" applyAlignment="1">
      <alignment horizontal="center" vertical="center" wrapText="1"/>
    </xf>
    <xf numFmtId="0" fontId="36" fillId="0" borderId="20" xfId="0" applyFont="1" applyBorder="1" applyAlignment="1">
      <alignment horizontal="center" vertical="center"/>
    </xf>
    <xf numFmtId="0" fontId="35"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49" fontId="38" fillId="0" borderId="20" xfId="0" applyNumberFormat="1" applyFont="1" applyBorder="1" applyAlignment="1">
      <alignment horizontal="center" vertical="center" wrapText="1"/>
    </xf>
    <xf numFmtId="0" fontId="36" fillId="0" borderId="20" xfId="0" applyFont="1" applyBorder="1" applyAlignment="1">
      <alignment vertical="center"/>
    </xf>
    <xf numFmtId="0" fontId="35" fillId="0" borderId="20" xfId="0"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36"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34" xfId="0" applyFont="1" applyBorder="1" applyAlignment="1">
      <alignment vertical="center"/>
    </xf>
    <xf numFmtId="0" fontId="34" fillId="0" borderId="0" xfId="0" applyFont="1" applyAlignment="1">
      <alignment vertical="center"/>
    </xf>
    <xf numFmtId="0" fontId="34" fillId="0" borderId="36" xfId="0" applyFont="1" applyBorder="1" applyAlignment="1">
      <alignment horizontal="center"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34" fillId="0" borderId="36" xfId="0" applyFont="1" applyBorder="1" applyAlignment="1">
      <alignment horizontal="right" vertical="center"/>
    </xf>
    <xf numFmtId="0" fontId="40" fillId="0" borderId="0" xfId="0" applyFont="1" applyAlignment="1">
      <alignment vertical="center"/>
    </xf>
    <xf numFmtId="0" fontId="34" fillId="0" borderId="36" xfId="0" applyFont="1" applyBorder="1" applyAlignment="1">
      <alignment horizontal="center" vertical="center"/>
    </xf>
    <xf numFmtId="0" fontId="34" fillId="0" borderId="34" xfId="0" applyFont="1" applyBorder="1" applyAlignment="1">
      <alignment horizontal="center"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0" fontId="31" fillId="0" borderId="25" xfId="0" applyFont="1" applyBorder="1" applyAlignment="1">
      <alignment horizontal="center" vertical="center" wrapText="1"/>
    </xf>
    <xf numFmtId="2" fontId="32" fillId="0" borderId="45" xfId="0" applyNumberFormat="1"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29"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2" fillId="0" borderId="51" xfId="0" applyFont="1" applyBorder="1" applyAlignment="1">
      <alignment horizontal="center" vertical="center"/>
    </xf>
    <xf numFmtId="0" fontId="31" fillId="0" borderId="52"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1"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31" xfId="0" applyNumberFormat="1" applyFont="1" applyBorder="1" applyAlignment="1">
      <alignment horizontal="center" vertical="center" textRotation="90"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49" fontId="32" fillId="0" borderId="20" xfId="0" applyNumberFormat="1" applyFont="1" applyBorder="1" applyAlignment="1">
      <alignment horizontal="center" vertical="center" wrapText="1"/>
    </xf>
    <xf numFmtId="17" fontId="31" fillId="0" borderId="28" xfId="0"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49" fontId="36"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0" fontId="36" fillId="0" borderId="0" xfId="0" applyFont="1" applyBorder="1" applyAlignment="1">
      <alignment vertical="center"/>
    </xf>
    <xf numFmtId="0" fontId="35" fillId="0" borderId="0" xfId="0" applyFont="1" applyBorder="1" applyAlignment="1">
      <alignment vertical="center"/>
    </xf>
    <xf numFmtId="0" fontId="36" fillId="0" borderId="13" xfId="0" applyFont="1" applyBorder="1" applyAlignment="1">
      <alignment vertical="center"/>
    </xf>
    <xf numFmtId="49" fontId="36" fillId="0" borderId="14"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5" fillId="0" borderId="20" xfId="0" applyFont="1" applyBorder="1" applyAlignment="1">
      <alignment horizontal="center" vertical="center" wrapText="1"/>
    </xf>
    <xf numFmtId="49" fontId="38" fillId="0" borderId="13" xfId="0" applyNumberFormat="1" applyFont="1" applyBorder="1" applyAlignment="1">
      <alignment horizontal="center" vertical="center" wrapText="1"/>
    </xf>
    <xf numFmtId="17" fontId="35" fillId="0" borderId="20" xfId="0" applyNumberFormat="1" applyFont="1" applyBorder="1" applyAlignment="1">
      <alignment horizontal="center" vertical="center" wrapText="1"/>
    </xf>
    <xf numFmtId="0" fontId="32" fillId="0" borderId="11" xfId="0" applyFont="1" applyBorder="1" applyAlignment="1">
      <alignment horizontal="center" vertical="center"/>
    </xf>
    <xf numFmtId="0" fontId="32" fillId="0" borderId="31" xfId="0" applyFont="1" applyBorder="1" applyAlignment="1">
      <alignment horizontal="center" vertical="center" wrapText="1"/>
    </xf>
    <xf numFmtId="0" fontId="32" fillId="0" borderId="31" xfId="0" applyFont="1" applyBorder="1" applyAlignment="1">
      <alignment horizontal="center" vertical="center"/>
    </xf>
    <xf numFmtId="17" fontId="36" fillId="0" borderId="20" xfId="0" applyNumberFormat="1" applyFont="1" applyBorder="1" applyAlignment="1">
      <alignment horizontal="center" vertical="center" wrapText="1"/>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54"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applyAlignment="1">
      <alignment horizontal="center"/>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35" fillId="0" borderId="32" xfId="0" applyFont="1" applyBorder="1" applyAlignment="1">
      <alignment horizontal="center" vertical="center"/>
    </xf>
    <xf numFmtId="0" fontId="31" fillId="0" borderId="0" xfId="0" applyFont="1" applyAlignment="1">
      <alignment horizontal="center"/>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7" fillId="0" borderId="32" xfId="0" applyFont="1" applyBorder="1" applyAlignment="1">
      <alignment horizontal="center" vertical="center" wrapText="1"/>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7" fillId="0" borderId="20" xfId="0" applyFont="1" applyBorder="1" applyAlignment="1">
      <alignment horizontal="center" vertical="center" wrapText="1"/>
    </xf>
    <xf numFmtId="0" fontId="31" fillId="0" borderId="53" xfId="0" applyFont="1" applyBorder="1" applyAlignment="1">
      <alignment horizontal="center" vertical="center" textRotation="90" wrapText="1"/>
    </xf>
    <xf numFmtId="0" fontId="31" fillId="0" borderId="0" xfId="0" applyFont="1" applyAlignment="1">
      <alignment horizontal="left" vertical="center"/>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31" xfId="0" applyFont="1" applyBorder="1" applyAlignment="1">
      <alignment horizontal="center" vertical="center"/>
    </xf>
    <xf numFmtId="0" fontId="32" fillId="0" borderId="20" xfId="0" applyFont="1" applyBorder="1" applyAlignment="1">
      <alignment horizontal="center" vertical="center"/>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1" fillId="0" borderId="0" xfId="0" applyFont="1" applyAlignment="1">
      <alignment horizontal="left" vertic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6" xfId="0" applyFont="1" applyBorder="1" applyAlignment="1">
      <alignment horizontal="center" vertical="center" textRotation="90" wrapText="1"/>
    </xf>
    <xf numFmtId="0" fontId="31" fillId="0" borderId="47"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9"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5" fillId="0" borderId="20" xfId="0" applyFont="1" applyFill="1" applyBorder="1" applyAlignment="1">
      <alignment horizontal="center" vertical="center" wrapText="1"/>
    </xf>
    <xf numFmtId="0" fontId="31"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31" xfId="0" applyNumberFormat="1" applyFont="1" applyBorder="1" applyAlignment="1">
      <alignment horizontal="center" vertical="center"/>
    </xf>
    <xf numFmtId="0" fontId="31" fillId="0" borderId="13" xfId="0" applyNumberFormat="1"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2" fillId="0" borderId="31" xfId="0" applyFont="1" applyBorder="1" applyAlignment="1">
      <alignment horizontal="center" vertical="center"/>
    </xf>
    <xf numFmtId="0" fontId="32" fillId="0" borderId="13" xfId="0" applyFont="1" applyBorder="1" applyAlignment="1">
      <alignment horizontal="center" vertical="center"/>
    </xf>
    <xf numFmtId="0" fontId="32" fillId="0" borderId="20" xfId="0" applyFont="1" applyBorder="1" applyAlignment="1">
      <alignment horizontal="center" vertical="center"/>
    </xf>
    <xf numFmtId="0" fontId="31" fillId="0" borderId="0" xfId="0" applyFont="1" applyAlignment="1">
      <alignment vertical="center" wrapText="1"/>
    </xf>
    <xf numFmtId="0" fontId="25" fillId="0" borderId="0" xfId="0" applyFont="1" applyBorder="1"/>
    <xf numFmtId="0" fontId="31" fillId="0" borderId="3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1" fillId="0" borderId="14" xfId="0" applyFont="1" applyBorder="1" applyAlignment="1">
      <alignment horizontal="center" vertical="center" textRotation="90" wrapText="1"/>
    </xf>
    <xf numFmtId="0" fontId="35" fillId="0" borderId="31"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13" xfId="0"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2" fontId="37" fillId="0" borderId="20" xfId="0" applyNumberFormat="1"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0" xfId="0" applyFont="1" applyBorder="1" applyAlignment="1">
      <alignment horizont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2" fontId="37" fillId="0" borderId="13" xfId="0" applyNumberFormat="1" applyFont="1" applyBorder="1" applyAlignment="1">
      <alignment horizontal="center" vertical="center" wrapText="1"/>
    </xf>
    <xf numFmtId="0" fontId="32" fillId="24" borderId="31" xfId="0" applyFont="1" applyFill="1" applyBorder="1" applyAlignment="1">
      <alignment horizontal="center" vertical="center"/>
    </xf>
    <xf numFmtId="0" fontId="32" fillId="24" borderId="13" xfId="0" applyFont="1" applyFill="1" applyBorder="1" applyAlignment="1">
      <alignment horizontal="center"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12"/>
  <sheetViews>
    <sheetView tabSelected="1" topLeftCell="A2" zoomScale="69" zoomScaleNormal="69" workbookViewId="0">
      <selection activeCell="S7" sqref="S7"/>
    </sheetView>
  </sheetViews>
  <sheetFormatPr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1" style="211" hidden="1" customWidth="1"/>
    <col min="8" max="8" width="11.140625" style="22" hidden="1" customWidth="1"/>
    <col min="9" max="9" width="11" style="22" hidden="1" customWidth="1"/>
    <col min="10" max="10" width="8.7109375" style="23" hidden="1" customWidth="1"/>
    <col min="11" max="11" width="11.140625" style="23" hidden="1" customWidth="1"/>
    <col min="12" max="12" width="0.85546875" style="24" hidden="1" customWidth="1"/>
    <col min="13" max="13" width="18.85546875" style="25" customWidth="1"/>
    <col min="14" max="14" width="19.140625" style="25" customWidth="1"/>
    <col min="15" max="16" width="19" style="18" customWidth="1"/>
    <col min="17" max="18" width="19.28515625" style="18" customWidth="1"/>
    <col min="19" max="19" width="19" style="18" customWidth="1"/>
    <col min="20" max="20" width="19.28515625" style="25" customWidth="1"/>
    <col min="21" max="21" width="11.85546875" style="25" customWidth="1"/>
    <col min="22" max="22" width="14.140625" style="25" customWidth="1"/>
    <col min="23" max="23" width="12" style="25" customWidth="1"/>
    <col min="24" max="24" width="11.85546875" style="25" customWidth="1"/>
    <col min="25" max="25" width="13.28515625" style="25" customWidth="1"/>
    <col min="26" max="26" width="16.42578125" style="25" customWidth="1"/>
    <col min="27" max="16384" width="9.140625" style="25"/>
  </cols>
  <sheetData>
    <row r="1" spans="1:28" ht="12" customHeight="1" x14ac:dyDescent="0.2"/>
    <row r="2" spans="1:28" ht="7.5" customHeight="1" x14ac:dyDescent="0.2"/>
    <row r="3" spans="1:28" ht="8.25" customHeight="1" x14ac:dyDescent="0.2"/>
    <row r="4" spans="1:28" ht="18.75" x14ac:dyDescent="0.2">
      <c r="A4" s="29"/>
      <c r="B4" s="29"/>
      <c r="C4" s="30"/>
      <c r="D4" s="31"/>
      <c r="E4" s="32"/>
    </row>
    <row r="5" spans="1:28" ht="15" customHeight="1" x14ac:dyDescent="0.2">
      <c r="A5" s="131"/>
      <c r="B5" s="406" t="s">
        <v>170</v>
      </c>
      <c r="C5" s="406"/>
      <c r="D5" s="406"/>
      <c r="E5" s="406"/>
      <c r="F5" s="406"/>
      <c r="G5" s="406"/>
      <c r="H5" s="406"/>
      <c r="I5" s="406"/>
      <c r="J5" s="406"/>
      <c r="K5" s="406"/>
      <c r="L5" s="406"/>
      <c r="M5" s="406"/>
      <c r="N5" s="286"/>
      <c r="O5" s="132"/>
      <c r="P5" s="132"/>
      <c r="Q5" s="132"/>
      <c r="R5" s="132"/>
      <c r="S5" s="405"/>
      <c r="T5" s="405"/>
      <c r="U5" s="405"/>
      <c r="V5" s="131"/>
      <c r="W5" s="133"/>
      <c r="X5" s="133"/>
      <c r="Y5" s="133"/>
      <c r="Z5" s="133"/>
      <c r="AA5" s="133"/>
      <c r="AB5" s="33"/>
    </row>
    <row r="6" spans="1:28" ht="15" customHeight="1" x14ac:dyDescent="0.2">
      <c r="A6" s="131"/>
      <c r="B6" s="406" t="s">
        <v>0</v>
      </c>
      <c r="C6" s="406"/>
      <c r="D6" s="406"/>
      <c r="E6" s="406"/>
      <c r="F6" s="134"/>
      <c r="G6" s="298"/>
      <c r="H6" s="135"/>
      <c r="I6" s="135"/>
      <c r="J6" s="200"/>
      <c r="K6" s="200"/>
      <c r="L6" s="137"/>
      <c r="M6" s="138"/>
      <c r="N6" s="138"/>
      <c r="O6" s="132"/>
      <c r="P6" s="132"/>
      <c r="Q6" s="132"/>
      <c r="R6" s="132"/>
      <c r="S6" s="405"/>
      <c r="T6" s="405"/>
      <c r="U6" s="405"/>
      <c r="V6" s="133"/>
      <c r="W6" s="405" t="s">
        <v>332</v>
      </c>
      <c r="X6" s="405"/>
      <c r="Y6" s="405"/>
      <c r="Z6" s="405"/>
      <c r="AA6" s="133"/>
      <c r="AB6" s="33"/>
    </row>
    <row r="7" spans="1:28" ht="18" customHeight="1" x14ac:dyDescent="0.2">
      <c r="A7" s="131"/>
      <c r="B7" s="406" t="s">
        <v>1</v>
      </c>
      <c r="C7" s="406"/>
      <c r="D7" s="406"/>
      <c r="E7" s="406"/>
      <c r="F7" s="139"/>
      <c r="G7" s="299"/>
      <c r="H7" s="135"/>
      <c r="I7" s="135"/>
      <c r="J7" s="200"/>
      <c r="K7" s="200"/>
      <c r="L7" s="137"/>
      <c r="M7" s="138"/>
      <c r="N7" s="138"/>
      <c r="O7" s="132"/>
      <c r="P7" s="132"/>
      <c r="Q7" s="132"/>
      <c r="R7" s="132"/>
      <c r="S7" s="133"/>
      <c r="T7" s="133"/>
      <c r="U7" s="133"/>
      <c r="V7" s="133"/>
      <c r="W7" s="408" t="s">
        <v>333</v>
      </c>
      <c r="X7" s="408"/>
      <c r="Y7" s="408"/>
      <c r="Z7" s="408"/>
      <c r="AA7" s="133"/>
      <c r="AB7" s="33"/>
    </row>
    <row r="8" spans="1:28" ht="18.75" x14ac:dyDescent="0.2">
      <c r="A8" s="131"/>
      <c r="B8" s="131"/>
      <c r="C8" s="131"/>
      <c r="D8" s="140"/>
      <c r="E8" s="140"/>
      <c r="F8" s="139"/>
      <c r="G8" s="299"/>
      <c r="H8" s="135"/>
      <c r="I8" s="135"/>
      <c r="J8" s="200"/>
      <c r="K8" s="200"/>
      <c r="L8" s="137"/>
      <c r="M8" s="138"/>
      <c r="N8" s="138"/>
      <c r="O8" s="132"/>
      <c r="P8" s="132"/>
      <c r="Q8" s="132"/>
      <c r="R8" s="132"/>
      <c r="S8" s="133" t="s">
        <v>207</v>
      </c>
      <c r="T8" s="133"/>
      <c r="U8" s="133"/>
      <c r="V8" s="133"/>
      <c r="W8" s="408" t="s">
        <v>334</v>
      </c>
      <c r="X8" s="408"/>
      <c r="Y8" s="408"/>
      <c r="Z8" s="408"/>
      <c r="AA8" s="408"/>
      <c r="AB8" s="33"/>
    </row>
    <row r="9" spans="1:28" ht="18.75" x14ac:dyDescent="0.2">
      <c r="A9" s="132"/>
      <c r="B9" s="132"/>
      <c r="C9" s="132"/>
      <c r="D9" s="141"/>
      <c r="E9" s="142"/>
      <c r="F9" s="139"/>
      <c r="G9" s="299"/>
      <c r="H9" s="135"/>
      <c r="I9" s="135"/>
      <c r="J9" s="200"/>
      <c r="K9" s="200"/>
      <c r="L9" s="137"/>
      <c r="M9" s="138"/>
      <c r="N9" s="138"/>
      <c r="O9" s="132"/>
      <c r="P9" s="132"/>
      <c r="Q9" s="132"/>
      <c r="R9" s="132"/>
      <c r="S9" s="131"/>
      <c r="T9" s="143"/>
      <c r="U9" s="143"/>
      <c r="V9" s="143"/>
      <c r="W9" s="133"/>
      <c r="X9" s="133"/>
      <c r="Y9" s="133"/>
      <c r="Z9" s="133"/>
      <c r="AA9" s="133"/>
      <c r="AB9" s="34"/>
    </row>
    <row r="10" spans="1:28" ht="20.25" x14ac:dyDescent="0.2">
      <c r="A10" s="132"/>
      <c r="B10" s="132"/>
      <c r="C10" s="407" t="s">
        <v>336</v>
      </c>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138"/>
    </row>
    <row r="11" spans="1:28" ht="8.25" customHeight="1" x14ac:dyDescent="0.2">
      <c r="A11" s="132"/>
      <c r="B11" s="132"/>
      <c r="C11" s="132"/>
      <c r="D11" s="144"/>
      <c r="E11" s="141"/>
      <c r="F11" s="145"/>
      <c r="G11" s="149"/>
      <c r="H11" s="135"/>
      <c r="I11" s="135"/>
      <c r="J11" s="200"/>
      <c r="K11" s="200"/>
      <c r="L11" s="137"/>
      <c r="M11" s="138"/>
      <c r="N11" s="138"/>
      <c r="O11" s="132"/>
      <c r="P11" s="146" t="s">
        <v>221</v>
      </c>
      <c r="Q11" s="146"/>
      <c r="R11" s="146"/>
      <c r="S11" s="146"/>
      <c r="T11" s="138"/>
      <c r="U11" s="138"/>
      <c r="V11" s="138"/>
      <c r="W11" s="138"/>
      <c r="X11" s="138"/>
      <c r="Y11" s="138"/>
      <c r="Z11" s="138"/>
      <c r="AA11" s="138"/>
    </row>
    <row r="12" spans="1:28" ht="10.5" customHeight="1" x14ac:dyDescent="0.2">
      <c r="A12" s="132"/>
      <c r="B12" s="132"/>
      <c r="C12" s="132"/>
      <c r="D12" s="132"/>
      <c r="E12" s="141"/>
      <c r="F12" s="147"/>
      <c r="G12" s="285"/>
      <c r="H12" s="200"/>
      <c r="I12" s="200"/>
      <c r="J12" s="200"/>
      <c r="K12" s="200"/>
      <c r="L12" s="148"/>
      <c r="M12" s="132"/>
      <c r="N12" s="132"/>
      <c r="O12" s="132"/>
      <c r="P12" s="132"/>
      <c r="Q12" s="132"/>
      <c r="R12" s="132"/>
      <c r="S12" s="132"/>
      <c r="T12" s="138"/>
      <c r="U12" s="138"/>
      <c r="V12" s="138"/>
      <c r="W12" s="138"/>
      <c r="X12" s="138"/>
      <c r="Y12" s="138"/>
      <c r="Z12" s="138"/>
      <c r="AA12" s="138"/>
    </row>
    <row r="13" spans="1:28" ht="15" customHeight="1" x14ac:dyDescent="0.2">
      <c r="A13" s="132"/>
      <c r="B13" s="132"/>
      <c r="C13" s="132"/>
      <c r="D13" s="132"/>
      <c r="E13" s="141"/>
      <c r="F13" s="147"/>
      <c r="G13" s="285"/>
      <c r="H13" s="200"/>
      <c r="I13" s="200"/>
      <c r="J13" s="200"/>
      <c r="K13" s="200"/>
      <c r="L13" s="148"/>
      <c r="M13" s="132"/>
      <c r="N13" s="132"/>
      <c r="O13" s="132"/>
      <c r="P13" s="149"/>
      <c r="Q13" s="132"/>
      <c r="R13" s="132"/>
      <c r="S13" s="132"/>
      <c r="T13" s="138"/>
      <c r="U13" s="138"/>
      <c r="V13" s="138"/>
      <c r="W13" s="138"/>
      <c r="X13" s="138"/>
      <c r="Y13" s="138"/>
      <c r="Z13" s="138"/>
      <c r="AA13" s="138"/>
    </row>
    <row r="14" spans="1:28" ht="15.75" x14ac:dyDescent="0.2">
      <c r="A14" s="132"/>
      <c r="B14" s="123" t="s">
        <v>2</v>
      </c>
      <c r="C14" s="150"/>
      <c r="D14" s="123" t="s">
        <v>398</v>
      </c>
      <c r="E14" s="141"/>
      <c r="F14" s="145"/>
      <c r="G14" s="149"/>
      <c r="H14" s="135"/>
      <c r="I14" s="135"/>
      <c r="J14" s="200"/>
      <c r="K14" s="200"/>
      <c r="L14" s="137"/>
      <c r="M14" s="138"/>
      <c r="N14" s="138"/>
      <c r="O14" s="132"/>
      <c r="P14" s="132"/>
      <c r="Q14" s="132"/>
      <c r="R14" s="132"/>
      <c r="S14" s="132"/>
      <c r="T14" s="138"/>
      <c r="U14" s="138"/>
      <c r="V14" s="138"/>
      <c r="W14" s="138"/>
      <c r="X14" s="138"/>
      <c r="Y14" s="138"/>
      <c r="Z14" s="138"/>
      <c r="AA14" s="138"/>
    </row>
    <row r="15" spans="1:28" ht="12.75" customHeight="1" x14ac:dyDescent="0.2">
      <c r="A15" s="132"/>
      <c r="B15" s="150"/>
      <c r="C15" s="150"/>
      <c r="D15" s="150"/>
      <c r="E15" s="141"/>
      <c r="F15" s="145"/>
      <c r="G15" s="149"/>
      <c r="H15" s="135"/>
      <c r="I15" s="135"/>
      <c r="J15" s="200"/>
      <c r="K15" s="200"/>
      <c r="L15" s="137"/>
      <c r="M15" s="138"/>
      <c r="N15" s="138"/>
      <c r="O15" s="132"/>
      <c r="P15" s="132"/>
      <c r="Q15" s="132"/>
      <c r="R15" s="132"/>
      <c r="S15" s="132"/>
      <c r="T15" s="138"/>
      <c r="U15" s="138"/>
      <c r="V15" s="138"/>
      <c r="W15" s="138"/>
      <c r="X15" s="138"/>
      <c r="Y15" s="138"/>
      <c r="Z15" s="138"/>
      <c r="AA15" s="138"/>
    </row>
    <row r="16" spans="1:28" ht="10.5" customHeight="1" thickBot="1" x14ac:dyDescent="0.25">
      <c r="A16" s="132"/>
      <c r="B16" s="132"/>
      <c r="C16" s="150"/>
      <c r="D16" s="132"/>
      <c r="E16" s="141"/>
      <c r="F16" s="145"/>
      <c r="G16" s="149"/>
      <c r="H16" s="135"/>
      <c r="I16" s="135"/>
      <c r="J16" s="200"/>
      <c r="K16" s="200"/>
      <c r="L16" s="137"/>
      <c r="M16" s="138"/>
      <c r="N16" s="138"/>
      <c r="O16" s="132"/>
      <c r="P16" s="132"/>
      <c r="Q16" s="132"/>
      <c r="R16" s="132"/>
      <c r="S16" s="132"/>
      <c r="T16" s="138"/>
      <c r="U16" s="138"/>
      <c r="V16" s="138"/>
      <c r="W16" s="138"/>
      <c r="X16" s="138"/>
      <c r="Y16" s="138"/>
      <c r="Z16" s="138"/>
      <c r="AA16" s="138"/>
    </row>
    <row r="17" spans="1:155" ht="33" customHeight="1" thickBot="1" x14ac:dyDescent="0.25">
      <c r="A17" s="132"/>
      <c r="B17" s="132"/>
      <c r="C17" s="132"/>
      <c r="D17" s="144"/>
      <c r="E17" s="151" t="s">
        <v>3</v>
      </c>
      <c r="F17" s="239" t="s">
        <v>241</v>
      </c>
      <c r="G17" s="328" t="s">
        <v>278</v>
      </c>
      <c r="H17" s="238" t="s">
        <v>239</v>
      </c>
      <c r="I17" s="152">
        <v>68.040000000000006</v>
      </c>
      <c r="J17" s="153" t="s">
        <v>102</v>
      </c>
      <c r="K17" s="153" t="s">
        <v>279</v>
      </c>
      <c r="L17" s="153" t="s">
        <v>129</v>
      </c>
      <c r="M17" s="154" t="s">
        <v>150</v>
      </c>
      <c r="N17" s="154" t="s">
        <v>149</v>
      </c>
      <c r="O17" s="152" t="s">
        <v>239</v>
      </c>
      <c r="P17" s="151" t="s">
        <v>101</v>
      </c>
      <c r="Q17" s="155" t="s">
        <v>102</v>
      </c>
      <c r="R17" s="153" t="s">
        <v>279</v>
      </c>
      <c r="S17" s="156" t="s">
        <v>129</v>
      </c>
      <c r="T17" s="157"/>
      <c r="U17" s="158"/>
      <c r="V17" s="158"/>
      <c r="W17" s="409"/>
      <c r="X17" s="409"/>
      <c r="Y17" s="138"/>
      <c r="Z17" s="138"/>
      <c r="AA17" s="138"/>
      <c r="AC17" s="19"/>
      <c r="AD17" s="19"/>
    </row>
    <row r="18" spans="1:155" s="17" customFormat="1" ht="108" customHeight="1" thickBot="1" x14ac:dyDescent="0.25">
      <c r="A18" s="410" t="s">
        <v>5</v>
      </c>
      <c r="B18" s="412" t="s">
        <v>6</v>
      </c>
      <c r="C18" s="410" t="s">
        <v>212</v>
      </c>
      <c r="D18" s="410" t="s">
        <v>222</v>
      </c>
      <c r="E18" s="414" t="s">
        <v>8</v>
      </c>
      <c r="F18" s="159" t="s">
        <v>267</v>
      </c>
      <c r="G18" s="161" t="s">
        <v>275</v>
      </c>
      <c r="H18" s="160" t="s">
        <v>242</v>
      </c>
      <c r="I18" s="160" t="s">
        <v>240</v>
      </c>
      <c r="J18" s="160" t="s">
        <v>121</v>
      </c>
      <c r="K18" s="161" t="s">
        <v>156</v>
      </c>
      <c r="L18" s="162" t="s">
        <v>130</v>
      </c>
      <c r="M18" s="78" t="s">
        <v>340</v>
      </c>
      <c r="N18" s="284" t="s">
        <v>274</v>
      </c>
      <c r="O18" s="78" t="s">
        <v>238</v>
      </c>
      <c r="P18" s="78" t="s">
        <v>209</v>
      </c>
      <c r="Q18" s="78" t="s">
        <v>341</v>
      </c>
      <c r="R18" s="161" t="s">
        <v>342</v>
      </c>
      <c r="S18" s="78" t="s">
        <v>130</v>
      </c>
      <c r="T18" s="163" t="s">
        <v>4</v>
      </c>
      <c r="U18" s="419" t="s">
        <v>103</v>
      </c>
      <c r="V18" s="425" t="s">
        <v>131</v>
      </c>
      <c r="W18" s="421" t="s">
        <v>134</v>
      </c>
      <c r="X18" s="423" t="s">
        <v>135</v>
      </c>
      <c r="Y18" s="416" t="s">
        <v>132</v>
      </c>
      <c r="Z18" s="416" t="s">
        <v>224</v>
      </c>
      <c r="AA18" s="132"/>
    </row>
    <row r="19" spans="1:155" s="17" customFormat="1" ht="108" customHeight="1" thickBot="1" x14ac:dyDescent="0.25">
      <c r="A19" s="411"/>
      <c r="B19" s="413"/>
      <c r="C19" s="411"/>
      <c r="D19" s="411"/>
      <c r="E19" s="415"/>
      <c r="F19" s="205" t="s">
        <v>9</v>
      </c>
      <c r="G19" s="294" t="s">
        <v>9</v>
      </c>
      <c r="H19" s="205" t="s">
        <v>9</v>
      </c>
      <c r="I19" s="205" t="s">
        <v>9</v>
      </c>
      <c r="J19" s="205" t="s">
        <v>9</v>
      </c>
      <c r="K19" s="164" t="s">
        <v>9</v>
      </c>
      <c r="L19" s="164" t="s">
        <v>9</v>
      </c>
      <c r="M19" s="77" t="s">
        <v>148</v>
      </c>
      <c r="N19" s="287" t="s">
        <v>148</v>
      </c>
      <c r="O19" s="77" t="s">
        <v>148</v>
      </c>
      <c r="P19" s="77" t="s">
        <v>148</v>
      </c>
      <c r="Q19" s="77" t="s">
        <v>148</v>
      </c>
      <c r="R19" s="77" t="s">
        <v>148</v>
      </c>
      <c r="S19" s="77" t="s">
        <v>148</v>
      </c>
      <c r="T19" s="165" t="s">
        <v>148</v>
      </c>
      <c r="U19" s="420"/>
      <c r="V19" s="426"/>
      <c r="W19" s="422"/>
      <c r="X19" s="424"/>
      <c r="Y19" s="417"/>
      <c r="Z19" s="418"/>
      <c r="AA19" s="132"/>
    </row>
    <row r="20" spans="1:155" s="26" customFormat="1" ht="57.75" customHeight="1" thickBot="1" x14ac:dyDescent="0.25">
      <c r="A20" s="110"/>
      <c r="B20" s="166"/>
      <c r="C20" s="110"/>
      <c r="D20" s="167"/>
      <c r="E20" s="69"/>
      <c r="F20" s="164"/>
      <c r="G20" s="291"/>
      <c r="H20" s="202"/>
      <c r="I20" s="194"/>
      <c r="J20" s="202"/>
      <c r="K20" s="202"/>
      <c r="L20" s="322"/>
      <c r="M20" s="110" t="s">
        <v>142</v>
      </c>
      <c r="N20" s="292" t="s">
        <v>142</v>
      </c>
      <c r="O20" s="110" t="s">
        <v>141</v>
      </c>
      <c r="P20" s="110" t="s">
        <v>141</v>
      </c>
      <c r="Q20" s="110" t="s">
        <v>137</v>
      </c>
      <c r="R20" s="110" t="s">
        <v>137</v>
      </c>
      <c r="S20" s="110" t="s">
        <v>142</v>
      </c>
      <c r="T20" s="167" t="s">
        <v>147</v>
      </c>
      <c r="U20" s="59"/>
      <c r="V20" s="166"/>
      <c r="W20" s="59"/>
      <c r="X20" s="58"/>
      <c r="Y20" s="349" t="s">
        <v>331</v>
      </c>
      <c r="Z20" s="58"/>
      <c r="AA20" s="136"/>
      <c r="AB20" s="23"/>
      <c r="AC20" s="237"/>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row>
    <row r="21" spans="1:155" ht="102.75" customHeight="1" thickBot="1" x14ac:dyDescent="0.25">
      <c r="A21" s="81">
        <v>1</v>
      </c>
      <c r="B21" s="110" t="s">
        <v>51</v>
      </c>
      <c r="C21" s="81">
        <v>1</v>
      </c>
      <c r="D21" s="60" t="s">
        <v>354</v>
      </c>
      <c r="E21" s="69" t="s">
        <v>97</v>
      </c>
      <c r="F21" s="203">
        <v>0</v>
      </c>
      <c r="G21" s="116">
        <v>0</v>
      </c>
      <c r="H21" s="293">
        <v>0</v>
      </c>
      <c r="I21" s="203">
        <v>760000</v>
      </c>
      <c r="J21" s="116">
        <v>73000</v>
      </c>
      <c r="K21" s="203">
        <v>14000</v>
      </c>
      <c r="L21" s="203">
        <v>0</v>
      </c>
      <c r="M21" s="190">
        <f>F21/1.09</f>
        <v>0</v>
      </c>
      <c r="N21" s="288">
        <v>0</v>
      </c>
      <c r="O21" s="82">
        <f>H21/1.09</f>
        <v>0</v>
      </c>
      <c r="P21" s="82">
        <f>I21/1.09</f>
        <v>697247.70642201835</v>
      </c>
      <c r="Q21" s="82">
        <f>J21/1.09</f>
        <v>66972.477064220177</v>
      </c>
      <c r="R21" s="82">
        <f>K21/1.09</f>
        <v>12844.036697247706</v>
      </c>
      <c r="S21" s="82">
        <f>L21/1.09</f>
        <v>0</v>
      </c>
      <c r="T21" s="168">
        <f>M21+N21+O21+P21+Q21+R21+S21</f>
        <v>777064.22018348635</v>
      </c>
      <c r="U21" s="225" t="s">
        <v>133</v>
      </c>
      <c r="V21" s="54" t="s">
        <v>237</v>
      </c>
      <c r="W21" s="64" t="s">
        <v>349</v>
      </c>
      <c r="X21" s="234" t="s">
        <v>350</v>
      </c>
      <c r="Y21" s="61" t="s">
        <v>113</v>
      </c>
      <c r="Z21" s="59" t="s">
        <v>236</v>
      </c>
      <c r="AA21" s="138"/>
      <c r="AC21" s="19"/>
    </row>
    <row r="22" spans="1:155" s="27" customFormat="1" ht="31.5" customHeight="1" thickBot="1" x14ac:dyDescent="0.25">
      <c r="A22" s="81">
        <v>2</v>
      </c>
      <c r="B22" s="81"/>
      <c r="C22" s="191"/>
      <c r="D22" s="47" t="s">
        <v>114</v>
      </c>
      <c r="E22" s="170"/>
      <c r="F22" s="192">
        <f t="shared" ref="F22:T22" si="0">SUM(F21:F21)</f>
        <v>0</v>
      </c>
      <c r="G22" s="192">
        <f t="shared" si="0"/>
        <v>0</v>
      </c>
      <c r="H22" s="192">
        <f t="shared" si="0"/>
        <v>0</v>
      </c>
      <c r="I22" s="192">
        <f t="shared" si="0"/>
        <v>760000</v>
      </c>
      <c r="J22" s="192">
        <f t="shared" si="0"/>
        <v>73000</v>
      </c>
      <c r="K22" s="192">
        <f t="shared" si="0"/>
        <v>14000</v>
      </c>
      <c r="L22" s="192">
        <f t="shared" si="0"/>
        <v>0</v>
      </c>
      <c r="M22" s="179">
        <f t="shared" si="0"/>
        <v>0</v>
      </c>
      <c r="N22" s="179">
        <f t="shared" si="0"/>
        <v>0</v>
      </c>
      <c r="O22" s="179">
        <f t="shared" si="0"/>
        <v>0</v>
      </c>
      <c r="P22" s="179">
        <f t="shared" si="0"/>
        <v>697247.70642201835</v>
      </c>
      <c r="Q22" s="179">
        <f t="shared" si="0"/>
        <v>66972.477064220177</v>
      </c>
      <c r="R22" s="179">
        <f t="shared" si="0"/>
        <v>12844.036697247706</v>
      </c>
      <c r="S22" s="179">
        <f t="shared" si="0"/>
        <v>0</v>
      </c>
      <c r="T22" s="179">
        <f t="shared" si="0"/>
        <v>777064.22018348635</v>
      </c>
      <c r="U22" s="50"/>
      <c r="V22" s="50"/>
      <c r="W22" s="51"/>
      <c r="X22" s="52"/>
      <c r="Y22" s="53"/>
      <c r="Z22" s="53"/>
      <c r="AA22" s="172"/>
    </row>
    <row r="23" spans="1:155" ht="78.75" customHeight="1" thickBot="1" x14ac:dyDescent="0.25">
      <c r="A23" s="189">
        <v>3</v>
      </c>
      <c r="B23" s="81" t="s">
        <v>68</v>
      </c>
      <c r="C23" s="173">
        <v>2</v>
      </c>
      <c r="D23" s="48" t="s">
        <v>355</v>
      </c>
      <c r="E23" s="174" t="s">
        <v>196</v>
      </c>
      <c r="F23" s="192">
        <v>2850000</v>
      </c>
      <c r="G23" s="192">
        <v>0</v>
      </c>
      <c r="H23" s="203">
        <v>0</v>
      </c>
      <c r="I23" s="171">
        <v>0</v>
      </c>
      <c r="J23" s="203">
        <v>0</v>
      </c>
      <c r="K23" s="193">
        <v>0</v>
      </c>
      <c r="L23" s="203">
        <v>0</v>
      </c>
      <c r="M23" s="180">
        <f>F23/1.19</f>
        <v>2394957.9831932774</v>
      </c>
      <c r="N23" s="180">
        <v>0</v>
      </c>
      <c r="O23" s="175">
        <f t="shared" ref="O23:S24" si="1">H23/1.19</f>
        <v>0</v>
      </c>
      <c r="P23" s="175">
        <f t="shared" si="1"/>
        <v>0</v>
      </c>
      <c r="Q23" s="175">
        <f t="shared" si="1"/>
        <v>0</v>
      </c>
      <c r="R23" s="175">
        <f t="shared" si="1"/>
        <v>0</v>
      </c>
      <c r="S23" s="175">
        <f t="shared" si="1"/>
        <v>0</v>
      </c>
      <c r="T23" s="168">
        <f>M23+N23+O23+P23+Q23+R23+S23</f>
        <v>2394957.9831932774</v>
      </c>
      <c r="U23" s="54" t="s">
        <v>136</v>
      </c>
      <c r="V23" s="54" t="s">
        <v>197</v>
      </c>
      <c r="W23" s="297" t="s">
        <v>320</v>
      </c>
      <c r="X23" s="56" t="s">
        <v>294</v>
      </c>
      <c r="Y23" s="57" t="s">
        <v>113</v>
      </c>
      <c r="Z23" s="58" t="s">
        <v>236</v>
      </c>
      <c r="AA23" s="138"/>
    </row>
    <row r="24" spans="1:155" ht="102" customHeight="1" thickBot="1" x14ac:dyDescent="0.25">
      <c r="A24" s="189">
        <v>4</v>
      </c>
      <c r="B24" s="169" t="s">
        <v>68</v>
      </c>
      <c r="C24" s="74">
        <v>3</v>
      </c>
      <c r="D24" s="49" t="s">
        <v>250</v>
      </c>
      <c r="E24" s="167" t="s">
        <v>69</v>
      </c>
      <c r="F24" s="192">
        <v>410000</v>
      </c>
      <c r="G24" s="192">
        <v>0</v>
      </c>
      <c r="H24" s="203">
        <v>0</v>
      </c>
      <c r="I24" s="195">
        <v>0</v>
      </c>
      <c r="J24" s="98">
        <v>0</v>
      </c>
      <c r="K24" s="171">
        <v>0</v>
      </c>
      <c r="L24" s="203">
        <v>0</v>
      </c>
      <c r="M24" s="82">
        <f>F24/1.19</f>
        <v>344537.81512605044</v>
      </c>
      <c r="N24" s="288">
        <v>0</v>
      </c>
      <c r="O24" s="197">
        <f t="shared" si="1"/>
        <v>0</v>
      </c>
      <c r="P24" s="197">
        <f t="shared" si="1"/>
        <v>0</v>
      </c>
      <c r="Q24" s="197">
        <f t="shared" si="1"/>
        <v>0</v>
      </c>
      <c r="R24" s="197">
        <f t="shared" si="1"/>
        <v>0</v>
      </c>
      <c r="S24" s="197">
        <f t="shared" si="1"/>
        <v>0</v>
      </c>
      <c r="T24" s="168">
        <f t="shared" ref="T24:T41" si="2">M24+N24+O24+P24+Q24+R24+S24</f>
        <v>344537.81512605044</v>
      </c>
      <c r="U24" s="54" t="s">
        <v>136</v>
      </c>
      <c r="V24" s="54" t="s">
        <v>182</v>
      </c>
      <c r="W24" s="55" t="s">
        <v>293</v>
      </c>
      <c r="X24" s="56" t="s">
        <v>319</v>
      </c>
      <c r="Y24" s="57" t="s">
        <v>113</v>
      </c>
      <c r="Z24" s="59" t="s">
        <v>138</v>
      </c>
      <c r="AA24" s="138"/>
    </row>
    <row r="25" spans="1:155" ht="28.5" customHeight="1" thickBot="1" x14ac:dyDescent="0.25">
      <c r="A25" s="196">
        <v>5</v>
      </c>
      <c r="B25" s="198"/>
      <c r="C25" s="196"/>
      <c r="D25" s="199" t="s">
        <v>249</v>
      </c>
      <c r="E25" s="167"/>
      <c r="F25" s="192">
        <f>F23+F24</f>
        <v>3260000</v>
      </c>
      <c r="G25" s="192">
        <f t="shared" ref="G25:L25" si="3">G23+G24</f>
        <v>0</v>
      </c>
      <c r="H25" s="192">
        <f t="shared" si="3"/>
        <v>0</v>
      </c>
      <c r="I25" s="192">
        <f t="shared" si="3"/>
        <v>0</v>
      </c>
      <c r="J25" s="192">
        <f t="shared" si="3"/>
        <v>0</v>
      </c>
      <c r="K25" s="192">
        <f t="shared" si="3"/>
        <v>0</v>
      </c>
      <c r="L25" s="192">
        <f t="shared" si="3"/>
        <v>0</v>
      </c>
      <c r="M25" s="197">
        <f>SUM(M23:M24)</f>
        <v>2739495.7983193276</v>
      </c>
      <c r="N25" s="288">
        <f>SUM(N23:N24)</f>
        <v>0</v>
      </c>
      <c r="O25" s="197">
        <f t="shared" ref="O25:S25" si="4">SUM(O23:O24)</f>
        <v>0</v>
      </c>
      <c r="P25" s="197">
        <f t="shared" si="4"/>
        <v>0</v>
      </c>
      <c r="Q25" s="197">
        <f t="shared" si="4"/>
        <v>0</v>
      </c>
      <c r="R25" s="197">
        <f t="shared" si="4"/>
        <v>0</v>
      </c>
      <c r="S25" s="197">
        <f t="shared" si="4"/>
        <v>0</v>
      </c>
      <c r="T25" s="168">
        <f t="shared" si="2"/>
        <v>2739495.7983193276</v>
      </c>
      <c r="U25" s="54"/>
      <c r="V25" s="54"/>
      <c r="W25" s="55"/>
      <c r="X25" s="176"/>
      <c r="Y25" s="57"/>
      <c r="Z25" s="177"/>
      <c r="AA25" s="138"/>
    </row>
    <row r="26" spans="1:155" ht="102.75" customHeight="1" thickBot="1" x14ac:dyDescent="0.25">
      <c r="A26" s="196">
        <v>6</v>
      </c>
      <c r="B26" s="198" t="s">
        <v>67</v>
      </c>
      <c r="C26" s="205">
        <v>4</v>
      </c>
      <c r="D26" s="199" t="s">
        <v>343</v>
      </c>
      <c r="E26" s="167" t="s">
        <v>344</v>
      </c>
      <c r="F26" s="192">
        <v>0</v>
      </c>
      <c r="G26" s="192">
        <v>0</v>
      </c>
      <c r="H26" s="203">
        <v>0</v>
      </c>
      <c r="I26" s="195">
        <v>0</v>
      </c>
      <c r="J26" s="98">
        <v>0</v>
      </c>
      <c r="K26" s="171">
        <v>0</v>
      </c>
      <c r="L26" s="398">
        <v>105000</v>
      </c>
      <c r="M26" s="197">
        <f>F26/1.19</f>
        <v>0</v>
      </c>
      <c r="N26" s="288">
        <v>0</v>
      </c>
      <c r="O26" s="201">
        <f>H26/1.19</f>
        <v>0</v>
      </c>
      <c r="P26" s="201">
        <f>I26/1.19</f>
        <v>0</v>
      </c>
      <c r="Q26" s="197">
        <f>J26/1.19</f>
        <v>0</v>
      </c>
      <c r="R26" s="197">
        <f>K26/1.19</f>
        <v>0</v>
      </c>
      <c r="S26" s="197">
        <f>L26/1.19</f>
        <v>88235.294117647063</v>
      </c>
      <c r="T26" s="168">
        <f t="shared" si="2"/>
        <v>88235.294117647063</v>
      </c>
      <c r="U26" s="54" t="s">
        <v>136</v>
      </c>
      <c r="V26" s="54" t="s">
        <v>182</v>
      </c>
      <c r="W26" s="55" t="s">
        <v>293</v>
      </c>
      <c r="X26" s="176" t="s">
        <v>314</v>
      </c>
      <c r="Y26" s="57" t="s">
        <v>113</v>
      </c>
      <c r="Z26" s="59" t="s">
        <v>266</v>
      </c>
      <c r="AA26" s="138"/>
    </row>
    <row r="27" spans="1:155" ht="83.25" customHeight="1" thickBot="1" x14ac:dyDescent="0.25">
      <c r="A27" s="303">
        <v>7</v>
      </c>
      <c r="B27" s="208" t="s">
        <v>67</v>
      </c>
      <c r="C27" s="306">
        <v>5</v>
      </c>
      <c r="D27" s="47" t="s">
        <v>291</v>
      </c>
      <c r="E27" s="304" t="s">
        <v>277</v>
      </c>
      <c r="F27" s="171">
        <v>0</v>
      </c>
      <c r="G27" s="305">
        <v>109000</v>
      </c>
      <c r="H27" s="305">
        <v>0</v>
      </c>
      <c r="I27" s="195">
        <v>0</v>
      </c>
      <c r="J27" s="98">
        <v>0</v>
      </c>
      <c r="K27" s="171">
        <v>0</v>
      </c>
      <c r="L27" s="398">
        <v>0</v>
      </c>
      <c r="M27" s="301">
        <f>F27/1.19</f>
        <v>0</v>
      </c>
      <c r="N27" s="301">
        <f>G27/1.19</f>
        <v>91596.638655462186</v>
      </c>
      <c r="O27" s="301">
        <f>H27/1.19</f>
        <v>0</v>
      </c>
      <c r="P27" s="301">
        <f>I27/1.19</f>
        <v>0</v>
      </c>
      <c r="Q27" s="301">
        <f>J27/1.19</f>
        <v>0</v>
      </c>
      <c r="R27" s="301">
        <f>K27/1.19</f>
        <v>0</v>
      </c>
      <c r="S27" s="301">
        <f>L27/1.09</f>
        <v>0</v>
      </c>
      <c r="T27" s="168">
        <f t="shared" si="2"/>
        <v>91596.638655462186</v>
      </c>
      <c r="U27" s="54" t="s">
        <v>136</v>
      </c>
      <c r="V27" s="54" t="s">
        <v>244</v>
      </c>
      <c r="W27" s="250" t="s">
        <v>293</v>
      </c>
      <c r="X27" s="302" t="s">
        <v>293</v>
      </c>
      <c r="Y27" s="57" t="s">
        <v>112</v>
      </c>
      <c r="Z27" s="300" t="s">
        <v>138</v>
      </c>
      <c r="AA27" s="138"/>
    </row>
    <row r="28" spans="1:155" ht="99" customHeight="1" thickBot="1" x14ac:dyDescent="0.25">
      <c r="A28" s="258">
        <v>8</v>
      </c>
      <c r="B28" s="208" t="s">
        <v>67</v>
      </c>
      <c r="C28" s="262">
        <v>6</v>
      </c>
      <c r="D28" s="47" t="s">
        <v>254</v>
      </c>
      <c r="E28" s="259" t="s">
        <v>345</v>
      </c>
      <c r="F28" s="171">
        <v>0</v>
      </c>
      <c r="G28" s="293">
        <v>0</v>
      </c>
      <c r="H28" s="260">
        <v>151000</v>
      </c>
      <c r="I28" s="195">
        <v>117000</v>
      </c>
      <c r="J28" s="98">
        <v>0</v>
      </c>
      <c r="K28" s="171">
        <v>0</v>
      </c>
      <c r="L28" s="398">
        <v>0</v>
      </c>
      <c r="M28" s="261">
        <f>F28/1.19</f>
        <v>0</v>
      </c>
      <c r="N28" s="288">
        <v>0</v>
      </c>
      <c r="O28" s="261">
        <f t="shared" ref="O28:S29" si="5">H28/1.19</f>
        <v>126890.75630252101</v>
      </c>
      <c r="P28" s="261">
        <f t="shared" si="5"/>
        <v>98319.327731092446</v>
      </c>
      <c r="Q28" s="261">
        <f t="shared" si="5"/>
        <v>0</v>
      </c>
      <c r="R28" s="261">
        <f t="shared" si="5"/>
        <v>0</v>
      </c>
      <c r="S28" s="261">
        <f t="shared" si="5"/>
        <v>0</v>
      </c>
      <c r="T28" s="168">
        <f t="shared" si="2"/>
        <v>225210.08403361344</v>
      </c>
      <c r="U28" s="54" t="s">
        <v>136</v>
      </c>
      <c r="V28" s="54" t="s">
        <v>182</v>
      </c>
      <c r="W28" s="55" t="s">
        <v>293</v>
      </c>
      <c r="X28" s="176" t="s">
        <v>314</v>
      </c>
      <c r="Y28" s="57" t="s">
        <v>113</v>
      </c>
      <c r="Z28" s="59" t="s">
        <v>266</v>
      </c>
      <c r="AA28" s="138"/>
    </row>
    <row r="29" spans="1:155" ht="98.25" customHeight="1" thickBot="1" x14ac:dyDescent="0.25">
      <c r="A29" s="202">
        <v>9</v>
      </c>
      <c r="B29" s="208" t="s">
        <v>67</v>
      </c>
      <c r="C29" s="202">
        <v>7</v>
      </c>
      <c r="D29" s="47" t="s">
        <v>230</v>
      </c>
      <c r="E29" s="204" t="s">
        <v>146</v>
      </c>
      <c r="F29" s="171">
        <v>180000</v>
      </c>
      <c r="G29" s="293">
        <v>0</v>
      </c>
      <c r="H29" s="203">
        <v>0</v>
      </c>
      <c r="I29" s="195">
        <v>80000</v>
      </c>
      <c r="J29" s="98">
        <v>0</v>
      </c>
      <c r="K29" s="171">
        <v>2000</v>
      </c>
      <c r="L29" s="398">
        <v>0</v>
      </c>
      <c r="M29" s="215">
        <f>F29/1.19</f>
        <v>151260.50420168068</v>
      </c>
      <c r="N29" s="288">
        <v>0</v>
      </c>
      <c r="O29" s="201">
        <f t="shared" si="5"/>
        <v>0</v>
      </c>
      <c r="P29" s="201">
        <f t="shared" si="5"/>
        <v>67226.890756302528</v>
      </c>
      <c r="Q29" s="201">
        <f t="shared" si="5"/>
        <v>0</v>
      </c>
      <c r="R29" s="201">
        <f t="shared" si="5"/>
        <v>1680.6722689075632</v>
      </c>
      <c r="S29" s="201">
        <f t="shared" si="5"/>
        <v>0</v>
      </c>
      <c r="T29" s="168">
        <f t="shared" si="2"/>
        <v>220168.06722689079</v>
      </c>
      <c r="U29" s="54" t="s">
        <v>136</v>
      </c>
      <c r="V29" s="54" t="s">
        <v>244</v>
      </c>
      <c r="W29" s="206" t="s">
        <v>293</v>
      </c>
      <c r="X29" s="206" t="s">
        <v>293</v>
      </c>
      <c r="Y29" s="62" t="s">
        <v>112</v>
      </c>
      <c r="Z29" s="59" t="s">
        <v>138</v>
      </c>
      <c r="AA29" s="138"/>
    </row>
    <row r="30" spans="1:155" ht="32.25" customHeight="1" thickBot="1" x14ac:dyDescent="0.25">
      <c r="A30" s="202">
        <v>10</v>
      </c>
      <c r="B30" s="208"/>
      <c r="C30" s="202"/>
      <c r="D30" s="47" t="s">
        <v>248</v>
      </c>
      <c r="E30" s="204"/>
      <c r="F30" s="192">
        <f>F26+F27+F28+F29</f>
        <v>180000</v>
      </c>
      <c r="G30" s="323">
        <f t="shared" ref="G30:S30" si="6">G26+G27+G28+G29</f>
        <v>109000</v>
      </c>
      <c r="H30" s="171">
        <f t="shared" si="6"/>
        <v>151000</v>
      </c>
      <c r="I30" s="323">
        <f t="shared" si="6"/>
        <v>197000</v>
      </c>
      <c r="J30" s="171">
        <f t="shared" si="6"/>
        <v>0</v>
      </c>
      <c r="K30" s="323">
        <f t="shared" si="6"/>
        <v>2000</v>
      </c>
      <c r="L30" s="323">
        <f t="shared" si="6"/>
        <v>105000</v>
      </c>
      <c r="M30" s="251">
        <f t="shared" si="6"/>
        <v>151260.50420168068</v>
      </c>
      <c r="N30" s="319">
        <f t="shared" si="6"/>
        <v>91596.638655462186</v>
      </c>
      <c r="O30" s="251">
        <f t="shared" si="6"/>
        <v>126890.75630252101</v>
      </c>
      <c r="P30" s="319">
        <f t="shared" si="6"/>
        <v>165546.21848739497</v>
      </c>
      <c r="Q30" s="251">
        <f t="shared" si="6"/>
        <v>0</v>
      </c>
      <c r="R30" s="319">
        <f t="shared" si="6"/>
        <v>1680.6722689075632</v>
      </c>
      <c r="S30" s="319">
        <f t="shared" si="6"/>
        <v>88235.294117647063</v>
      </c>
      <c r="T30" s="168">
        <f t="shared" si="2"/>
        <v>625210.08403361344</v>
      </c>
      <c r="U30" s="54"/>
      <c r="V30" s="54"/>
      <c r="W30" s="55"/>
      <c r="X30" s="176"/>
      <c r="Y30" s="209"/>
      <c r="Z30" s="59"/>
      <c r="AA30" s="138"/>
    </row>
    <row r="31" spans="1:155" ht="99" customHeight="1" thickBot="1" x14ac:dyDescent="0.25">
      <c r="A31" s="202">
        <v>11</v>
      </c>
      <c r="B31" s="208" t="s">
        <v>166</v>
      </c>
      <c r="C31" s="202">
        <v>8</v>
      </c>
      <c r="D31" s="47" t="s">
        <v>317</v>
      </c>
      <c r="E31" s="204" t="s">
        <v>323</v>
      </c>
      <c r="F31" s="212">
        <v>241000</v>
      </c>
      <c r="G31" s="293">
        <v>0</v>
      </c>
      <c r="H31" s="276">
        <v>0</v>
      </c>
      <c r="I31" s="213">
        <v>0</v>
      </c>
      <c r="J31" s="98">
        <v>0</v>
      </c>
      <c r="K31" s="212">
        <v>0</v>
      </c>
      <c r="L31" s="398">
        <v>0</v>
      </c>
      <c r="M31" s="201">
        <f t="shared" ref="M31:S38" si="7">F31/1.19</f>
        <v>202521.00840336137</v>
      </c>
      <c r="N31" s="319">
        <f t="shared" si="7"/>
        <v>0</v>
      </c>
      <c r="O31" s="319">
        <f t="shared" si="7"/>
        <v>0</v>
      </c>
      <c r="P31" s="319">
        <f t="shared" si="7"/>
        <v>0</v>
      </c>
      <c r="Q31" s="319">
        <f t="shared" si="7"/>
        <v>0</v>
      </c>
      <c r="R31" s="319">
        <f t="shared" si="7"/>
        <v>0</v>
      </c>
      <c r="S31" s="319">
        <f t="shared" si="7"/>
        <v>0</v>
      </c>
      <c r="T31" s="168">
        <f t="shared" si="2"/>
        <v>202521.00840336137</v>
      </c>
      <c r="U31" s="54" t="s">
        <v>136</v>
      </c>
      <c r="V31" s="54" t="s">
        <v>182</v>
      </c>
      <c r="W31" s="55" t="s">
        <v>298</v>
      </c>
      <c r="X31" s="176" t="s">
        <v>386</v>
      </c>
      <c r="Y31" s="209" t="s">
        <v>113</v>
      </c>
      <c r="Z31" s="177" t="s">
        <v>138</v>
      </c>
      <c r="AA31" s="138"/>
    </row>
    <row r="32" spans="1:155" ht="99.75" customHeight="1" thickBot="1" x14ac:dyDescent="0.25">
      <c r="A32" s="334">
        <v>12</v>
      </c>
      <c r="B32" s="208" t="s">
        <v>166</v>
      </c>
      <c r="C32" s="334">
        <v>8.1</v>
      </c>
      <c r="D32" s="47" t="s">
        <v>337</v>
      </c>
      <c r="E32" s="335" t="s">
        <v>324</v>
      </c>
      <c r="F32" s="212">
        <v>30000</v>
      </c>
      <c r="G32" s="336">
        <v>0</v>
      </c>
      <c r="H32" s="192">
        <v>0</v>
      </c>
      <c r="I32" s="345">
        <v>0</v>
      </c>
      <c r="J32" s="231">
        <v>0</v>
      </c>
      <c r="K32" s="346">
        <v>0</v>
      </c>
      <c r="L32" s="336">
        <v>0</v>
      </c>
      <c r="M32" s="331">
        <f t="shared" si="7"/>
        <v>25210.084033613446</v>
      </c>
      <c r="N32" s="331">
        <f t="shared" si="7"/>
        <v>0</v>
      </c>
      <c r="O32" s="331">
        <f t="shared" si="7"/>
        <v>0</v>
      </c>
      <c r="P32" s="331">
        <f t="shared" si="7"/>
        <v>0</v>
      </c>
      <c r="Q32" s="331">
        <f t="shared" si="7"/>
        <v>0</v>
      </c>
      <c r="R32" s="331">
        <f t="shared" si="7"/>
        <v>0</v>
      </c>
      <c r="S32" s="331">
        <f t="shared" si="7"/>
        <v>0</v>
      </c>
      <c r="T32" s="168">
        <f t="shared" si="2"/>
        <v>25210.084033613446</v>
      </c>
      <c r="U32" s="54" t="s">
        <v>136</v>
      </c>
      <c r="V32" s="54" t="s">
        <v>182</v>
      </c>
      <c r="W32" s="55" t="s">
        <v>298</v>
      </c>
      <c r="X32" s="176" t="s">
        <v>386</v>
      </c>
      <c r="Y32" s="209" t="s">
        <v>113</v>
      </c>
      <c r="Z32" s="177" t="s">
        <v>138</v>
      </c>
      <c r="AA32" s="138"/>
    </row>
    <row r="33" spans="1:78" ht="102.75" customHeight="1" thickBot="1" x14ac:dyDescent="0.25">
      <c r="A33" s="334">
        <v>13</v>
      </c>
      <c r="B33" s="208" t="s">
        <v>166</v>
      </c>
      <c r="C33" s="334">
        <v>8.1999999999999993</v>
      </c>
      <c r="D33" s="47" t="s">
        <v>318</v>
      </c>
      <c r="E33" s="350" t="s">
        <v>346</v>
      </c>
      <c r="F33" s="212">
        <v>83000</v>
      </c>
      <c r="G33" s="336">
        <v>0</v>
      </c>
      <c r="H33" s="344">
        <v>0</v>
      </c>
      <c r="I33" s="98">
        <v>0</v>
      </c>
      <c r="J33" s="231">
        <v>0</v>
      </c>
      <c r="K33" s="336">
        <v>0</v>
      </c>
      <c r="L33" s="336">
        <v>0</v>
      </c>
      <c r="M33" s="331">
        <f t="shared" si="7"/>
        <v>69747.899159663866</v>
      </c>
      <c r="N33" s="331">
        <f t="shared" si="7"/>
        <v>0</v>
      </c>
      <c r="O33" s="331">
        <f t="shared" si="7"/>
        <v>0</v>
      </c>
      <c r="P33" s="331">
        <f t="shared" si="7"/>
        <v>0</v>
      </c>
      <c r="Q33" s="331">
        <f t="shared" si="7"/>
        <v>0</v>
      </c>
      <c r="R33" s="331">
        <f t="shared" si="7"/>
        <v>0</v>
      </c>
      <c r="S33" s="331">
        <f t="shared" si="7"/>
        <v>0</v>
      </c>
      <c r="T33" s="168">
        <f t="shared" si="2"/>
        <v>69747.899159663866</v>
      </c>
      <c r="U33" s="54" t="s">
        <v>136</v>
      </c>
      <c r="V33" s="54" t="s">
        <v>182</v>
      </c>
      <c r="W33" s="55" t="s">
        <v>298</v>
      </c>
      <c r="X33" s="176" t="s">
        <v>386</v>
      </c>
      <c r="Y33" s="209" t="s">
        <v>113</v>
      </c>
      <c r="Z33" s="177" t="s">
        <v>138</v>
      </c>
      <c r="AA33" s="138"/>
    </row>
    <row r="34" spans="1:78" ht="94.5" customHeight="1" thickBot="1" x14ac:dyDescent="0.25">
      <c r="A34" s="338">
        <v>14</v>
      </c>
      <c r="B34" s="208" t="s">
        <v>166</v>
      </c>
      <c r="C34" s="338">
        <v>8.3000000000000007</v>
      </c>
      <c r="D34" s="47" t="s">
        <v>321</v>
      </c>
      <c r="E34" s="340" t="s">
        <v>325</v>
      </c>
      <c r="F34" s="212">
        <v>10000</v>
      </c>
      <c r="G34" s="339">
        <v>0</v>
      </c>
      <c r="H34" s="344">
        <v>0</v>
      </c>
      <c r="I34" s="98">
        <v>0</v>
      </c>
      <c r="J34" s="231">
        <v>0</v>
      </c>
      <c r="K34" s="339">
        <v>0</v>
      </c>
      <c r="L34" s="192">
        <v>0</v>
      </c>
      <c r="M34" s="337">
        <f t="shared" si="7"/>
        <v>8403.361344537816</v>
      </c>
      <c r="N34" s="337">
        <f t="shared" si="7"/>
        <v>0</v>
      </c>
      <c r="O34" s="337">
        <f t="shared" si="7"/>
        <v>0</v>
      </c>
      <c r="P34" s="337">
        <f t="shared" si="7"/>
        <v>0</v>
      </c>
      <c r="Q34" s="337">
        <f t="shared" si="7"/>
        <v>0</v>
      </c>
      <c r="R34" s="337">
        <f t="shared" si="7"/>
        <v>0</v>
      </c>
      <c r="S34" s="337">
        <f t="shared" si="7"/>
        <v>0</v>
      </c>
      <c r="T34" s="168">
        <f t="shared" si="2"/>
        <v>8403.361344537816</v>
      </c>
      <c r="U34" s="54" t="s">
        <v>136</v>
      </c>
      <c r="V34" s="54"/>
      <c r="W34" s="55"/>
      <c r="X34" s="176"/>
      <c r="Y34" s="209"/>
      <c r="Z34" s="177"/>
      <c r="AA34" s="138"/>
    </row>
    <row r="35" spans="1:78" ht="99.75" customHeight="1" thickBot="1" x14ac:dyDescent="0.25">
      <c r="A35" s="338">
        <v>15</v>
      </c>
      <c r="B35" s="208" t="s">
        <v>166</v>
      </c>
      <c r="C35" s="222">
        <v>9</v>
      </c>
      <c r="D35" s="47" t="s">
        <v>338</v>
      </c>
      <c r="E35" s="224" t="s">
        <v>322</v>
      </c>
      <c r="F35" s="212">
        <v>70000</v>
      </c>
      <c r="G35" s="293">
        <v>0</v>
      </c>
      <c r="H35" s="192">
        <v>0</v>
      </c>
      <c r="I35" s="98">
        <v>0</v>
      </c>
      <c r="J35" s="231">
        <v>0</v>
      </c>
      <c r="K35" s="227">
        <v>0</v>
      </c>
      <c r="L35" s="192">
        <v>0</v>
      </c>
      <c r="M35" s="219">
        <f t="shared" si="7"/>
        <v>58823.529411764706</v>
      </c>
      <c r="N35" s="319">
        <f t="shared" si="7"/>
        <v>0</v>
      </c>
      <c r="O35" s="319">
        <f t="shared" si="7"/>
        <v>0</v>
      </c>
      <c r="P35" s="319">
        <f t="shared" si="7"/>
        <v>0</v>
      </c>
      <c r="Q35" s="319">
        <f t="shared" si="7"/>
        <v>0</v>
      </c>
      <c r="R35" s="319">
        <f t="shared" si="7"/>
        <v>0</v>
      </c>
      <c r="S35" s="319">
        <f t="shared" si="7"/>
        <v>0</v>
      </c>
      <c r="T35" s="168">
        <f t="shared" si="2"/>
        <v>58823.529411764706</v>
      </c>
      <c r="U35" s="54" t="s">
        <v>136</v>
      </c>
      <c r="V35" s="54" t="s">
        <v>182</v>
      </c>
      <c r="W35" s="55" t="s">
        <v>298</v>
      </c>
      <c r="X35" s="176" t="s">
        <v>386</v>
      </c>
      <c r="Y35" s="209" t="s">
        <v>113</v>
      </c>
      <c r="Z35" s="177" t="s">
        <v>138</v>
      </c>
      <c r="AA35" s="138"/>
    </row>
    <row r="36" spans="1:78" ht="99.75" customHeight="1" thickBot="1" x14ac:dyDescent="0.25">
      <c r="A36" s="396">
        <v>16</v>
      </c>
      <c r="B36" s="208" t="s">
        <v>166</v>
      </c>
      <c r="C36" s="396">
        <v>9.1</v>
      </c>
      <c r="D36" s="47" t="s">
        <v>387</v>
      </c>
      <c r="E36" s="69" t="s">
        <v>390</v>
      </c>
      <c r="F36" s="397">
        <v>23000</v>
      </c>
      <c r="G36" s="398">
        <v>0</v>
      </c>
      <c r="H36" s="192">
        <v>0</v>
      </c>
      <c r="I36" s="98">
        <v>0</v>
      </c>
      <c r="J36" s="231">
        <v>0</v>
      </c>
      <c r="K36" s="398">
        <v>0</v>
      </c>
      <c r="L36" s="192">
        <v>0</v>
      </c>
      <c r="M36" s="395">
        <f t="shared" si="7"/>
        <v>19327.731092436974</v>
      </c>
      <c r="N36" s="395">
        <f t="shared" si="7"/>
        <v>0</v>
      </c>
      <c r="O36" s="395">
        <f t="shared" si="7"/>
        <v>0</v>
      </c>
      <c r="P36" s="395">
        <f t="shared" si="7"/>
        <v>0</v>
      </c>
      <c r="Q36" s="395">
        <f t="shared" si="7"/>
        <v>0</v>
      </c>
      <c r="R36" s="395">
        <f t="shared" si="7"/>
        <v>0</v>
      </c>
      <c r="S36" s="395">
        <f t="shared" si="7"/>
        <v>0</v>
      </c>
      <c r="T36" s="168">
        <f t="shared" si="2"/>
        <v>19327.731092436974</v>
      </c>
      <c r="U36" s="54" t="s">
        <v>136</v>
      </c>
      <c r="V36" s="54" t="s">
        <v>182</v>
      </c>
      <c r="W36" s="55" t="s">
        <v>294</v>
      </c>
      <c r="X36" s="176" t="s">
        <v>298</v>
      </c>
      <c r="Y36" s="209" t="s">
        <v>113</v>
      </c>
      <c r="Z36" s="177" t="s">
        <v>138</v>
      </c>
      <c r="AA36" s="138"/>
    </row>
    <row r="37" spans="1:78" ht="99.75" customHeight="1" thickBot="1" x14ac:dyDescent="0.25">
      <c r="A37" s="396">
        <v>17</v>
      </c>
      <c r="B37" s="208" t="s">
        <v>166</v>
      </c>
      <c r="C37" s="396">
        <v>9.1999999999999993</v>
      </c>
      <c r="D37" s="47" t="s">
        <v>388</v>
      </c>
      <c r="E37" s="69" t="s">
        <v>392</v>
      </c>
      <c r="F37" s="397">
        <v>170000</v>
      </c>
      <c r="G37" s="398">
        <v>0</v>
      </c>
      <c r="H37" s="192">
        <v>0</v>
      </c>
      <c r="I37" s="98">
        <v>0</v>
      </c>
      <c r="J37" s="231">
        <v>0</v>
      </c>
      <c r="K37" s="398">
        <v>0</v>
      </c>
      <c r="L37" s="192">
        <v>0</v>
      </c>
      <c r="M37" s="395">
        <f t="shared" si="7"/>
        <v>142857.14285714287</v>
      </c>
      <c r="N37" s="395">
        <f t="shared" si="7"/>
        <v>0</v>
      </c>
      <c r="O37" s="395">
        <f t="shared" si="7"/>
        <v>0</v>
      </c>
      <c r="P37" s="395">
        <f t="shared" si="7"/>
        <v>0</v>
      </c>
      <c r="Q37" s="395">
        <f t="shared" si="7"/>
        <v>0</v>
      </c>
      <c r="R37" s="395">
        <f t="shared" si="7"/>
        <v>0</v>
      </c>
      <c r="S37" s="395">
        <f t="shared" si="7"/>
        <v>0</v>
      </c>
      <c r="T37" s="168">
        <f t="shared" si="2"/>
        <v>142857.14285714287</v>
      </c>
      <c r="U37" s="54" t="s">
        <v>136</v>
      </c>
      <c r="V37" s="54" t="s">
        <v>182</v>
      </c>
      <c r="W37" s="55" t="s">
        <v>294</v>
      </c>
      <c r="X37" s="176" t="s">
        <v>298</v>
      </c>
      <c r="Y37" s="209" t="s">
        <v>113</v>
      </c>
      <c r="Z37" s="177" t="s">
        <v>138</v>
      </c>
      <c r="AA37" s="138"/>
    </row>
    <row r="38" spans="1:78" ht="99.75" customHeight="1" thickBot="1" x14ac:dyDescent="0.25">
      <c r="A38" s="396">
        <v>18</v>
      </c>
      <c r="B38" s="208" t="s">
        <v>166</v>
      </c>
      <c r="C38" s="396">
        <v>9.3000000000000007</v>
      </c>
      <c r="D38" s="47" t="s">
        <v>389</v>
      </c>
      <c r="E38" s="69" t="s">
        <v>391</v>
      </c>
      <c r="F38" s="398">
        <v>567000</v>
      </c>
      <c r="G38" s="398">
        <v>0</v>
      </c>
      <c r="H38" s="192">
        <v>0</v>
      </c>
      <c r="I38" s="98">
        <v>0</v>
      </c>
      <c r="J38" s="231">
        <v>0</v>
      </c>
      <c r="K38" s="398">
        <v>0</v>
      </c>
      <c r="L38" s="192">
        <v>0</v>
      </c>
      <c r="M38" s="395">
        <f t="shared" si="7"/>
        <v>476470.58823529416</v>
      </c>
      <c r="N38" s="395">
        <f t="shared" si="7"/>
        <v>0</v>
      </c>
      <c r="O38" s="395">
        <f t="shared" si="7"/>
        <v>0</v>
      </c>
      <c r="P38" s="395">
        <f t="shared" si="7"/>
        <v>0</v>
      </c>
      <c r="Q38" s="395">
        <f t="shared" si="7"/>
        <v>0</v>
      </c>
      <c r="R38" s="395">
        <f t="shared" si="7"/>
        <v>0</v>
      </c>
      <c r="S38" s="395">
        <f t="shared" si="7"/>
        <v>0</v>
      </c>
      <c r="T38" s="168">
        <f t="shared" si="2"/>
        <v>476470.58823529416</v>
      </c>
      <c r="U38" s="54" t="s">
        <v>136</v>
      </c>
      <c r="V38" s="54" t="s">
        <v>182</v>
      </c>
      <c r="W38" s="55" t="s">
        <v>293</v>
      </c>
      <c r="X38" s="176" t="s">
        <v>298</v>
      </c>
      <c r="Y38" s="209" t="s">
        <v>113</v>
      </c>
      <c r="Z38" s="177" t="s">
        <v>138</v>
      </c>
      <c r="AA38" s="138"/>
    </row>
    <row r="39" spans="1:78" ht="28.5" customHeight="1" thickBot="1" x14ac:dyDescent="0.25">
      <c r="A39" s="338">
        <v>19</v>
      </c>
      <c r="B39" s="208"/>
      <c r="C39" s="226"/>
      <c r="D39" s="167" t="s">
        <v>247</v>
      </c>
      <c r="E39" s="69"/>
      <c r="F39" s="395">
        <f>F31+F32+F33+F34+F35+F36+F37+F38</f>
        <v>1194000</v>
      </c>
      <c r="G39" s="395">
        <f t="shared" ref="G39:M39" si="8">G31+G32+G33+G34+G35+G36+G37+G38</f>
        <v>0</v>
      </c>
      <c r="H39" s="395">
        <f t="shared" si="8"/>
        <v>0</v>
      </c>
      <c r="I39" s="395">
        <f t="shared" si="8"/>
        <v>0</v>
      </c>
      <c r="J39" s="395">
        <f t="shared" si="8"/>
        <v>0</v>
      </c>
      <c r="K39" s="395">
        <f t="shared" si="8"/>
        <v>0</v>
      </c>
      <c r="L39" s="395">
        <f t="shared" si="8"/>
        <v>0</v>
      </c>
      <c r="M39" s="395">
        <f t="shared" si="8"/>
        <v>1003361.3445378153</v>
      </c>
      <c r="N39" s="337">
        <f t="shared" ref="N39:S39" si="9">N31+N32+N33+N34+N35</f>
        <v>0</v>
      </c>
      <c r="O39" s="337">
        <f t="shared" si="9"/>
        <v>0</v>
      </c>
      <c r="P39" s="337">
        <f t="shared" si="9"/>
        <v>0</v>
      </c>
      <c r="Q39" s="337">
        <f t="shared" si="9"/>
        <v>0</v>
      </c>
      <c r="R39" s="337">
        <f t="shared" si="9"/>
        <v>0</v>
      </c>
      <c r="S39" s="337">
        <f t="shared" si="9"/>
        <v>0</v>
      </c>
      <c r="T39" s="168">
        <f t="shared" si="2"/>
        <v>1003361.3445378153</v>
      </c>
      <c r="U39" s="54"/>
      <c r="V39" s="54"/>
      <c r="W39" s="55"/>
      <c r="X39" s="176"/>
      <c r="Y39" s="209"/>
      <c r="Z39" s="177"/>
      <c r="AA39" s="138"/>
    </row>
    <row r="40" spans="1:78" ht="89.25" customHeight="1" thickBot="1" x14ac:dyDescent="0.25">
      <c r="A40" s="338">
        <v>20</v>
      </c>
      <c r="B40" s="208" t="s">
        <v>27</v>
      </c>
      <c r="C40" s="271">
        <v>10</v>
      </c>
      <c r="D40" s="167" t="s">
        <v>339</v>
      </c>
      <c r="E40" s="69" t="s">
        <v>265</v>
      </c>
      <c r="F40" s="192">
        <v>162000</v>
      </c>
      <c r="G40" s="192">
        <v>0</v>
      </c>
      <c r="H40" s="192">
        <v>0</v>
      </c>
      <c r="I40" s="192">
        <v>0</v>
      </c>
      <c r="J40" s="192">
        <v>0</v>
      </c>
      <c r="K40" s="192">
        <v>0</v>
      </c>
      <c r="L40" s="275">
        <v>0</v>
      </c>
      <c r="M40" s="179">
        <f t="shared" ref="M40:S40" si="10">F40/1.19</f>
        <v>136134.45378151262</v>
      </c>
      <c r="N40" s="179">
        <f t="shared" si="10"/>
        <v>0</v>
      </c>
      <c r="O40" s="179">
        <f t="shared" si="10"/>
        <v>0</v>
      </c>
      <c r="P40" s="179">
        <f t="shared" si="10"/>
        <v>0</v>
      </c>
      <c r="Q40" s="179">
        <f t="shared" si="10"/>
        <v>0</v>
      </c>
      <c r="R40" s="179">
        <f t="shared" si="10"/>
        <v>0</v>
      </c>
      <c r="S40" s="179">
        <f t="shared" si="10"/>
        <v>0</v>
      </c>
      <c r="T40" s="168">
        <f t="shared" si="2"/>
        <v>136134.45378151262</v>
      </c>
      <c r="U40" s="54" t="s">
        <v>136</v>
      </c>
      <c r="V40" s="54" t="s">
        <v>244</v>
      </c>
      <c r="W40" s="270" t="s">
        <v>299</v>
      </c>
      <c r="X40" s="270" t="s">
        <v>293</v>
      </c>
      <c r="Y40" s="209" t="s">
        <v>112</v>
      </c>
      <c r="Z40" s="177" t="s">
        <v>138</v>
      </c>
      <c r="AA40" s="138"/>
    </row>
    <row r="41" spans="1:78" ht="28.5" customHeight="1" thickBot="1" x14ac:dyDescent="0.25">
      <c r="A41" s="338">
        <v>21</v>
      </c>
      <c r="B41" s="208"/>
      <c r="C41" s="271"/>
      <c r="D41" s="167" t="s">
        <v>174</v>
      </c>
      <c r="E41" s="69"/>
      <c r="F41" s="192">
        <f>F40</f>
        <v>162000</v>
      </c>
      <c r="G41" s="192">
        <f t="shared" ref="G41:S41" si="11">G40</f>
        <v>0</v>
      </c>
      <c r="H41" s="192">
        <f t="shared" si="11"/>
        <v>0</v>
      </c>
      <c r="I41" s="192">
        <f t="shared" si="11"/>
        <v>0</v>
      </c>
      <c r="J41" s="192">
        <f t="shared" si="11"/>
        <v>0</v>
      </c>
      <c r="K41" s="192">
        <f t="shared" si="11"/>
        <v>0</v>
      </c>
      <c r="L41" s="192">
        <f t="shared" si="11"/>
        <v>0</v>
      </c>
      <c r="M41" s="179">
        <f t="shared" si="11"/>
        <v>136134.45378151262</v>
      </c>
      <c r="N41" s="192">
        <f t="shared" si="11"/>
        <v>0</v>
      </c>
      <c r="O41" s="192">
        <f t="shared" si="11"/>
        <v>0</v>
      </c>
      <c r="P41" s="192">
        <f t="shared" si="11"/>
        <v>0</v>
      </c>
      <c r="Q41" s="192">
        <f t="shared" si="11"/>
        <v>0</v>
      </c>
      <c r="R41" s="192">
        <f t="shared" si="11"/>
        <v>0</v>
      </c>
      <c r="S41" s="192">
        <f t="shared" si="11"/>
        <v>0</v>
      </c>
      <c r="T41" s="168">
        <f t="shared" si="2"/>
        <v>136134.45378151262</v>
      </c>
      <c r="U41" s="54"/>
      <c r="V41" s="54"/>
      <c r="W41" s="55"/>
      <c r="X41" s="176"/>
      <c r="Y41" s="209"/>
      <c r="Z41" s="177"/>
      <c r="AA41" s="138"/>
    </row>
    <row r="42" spans="1:78" ht="102.75" customHeight="1" thickBot="1" x14ac:dyDescent="0.25">
      <c r="A42" s="338">
        <v>22</v>
      </c>
      <c r="B42" s="208" t="s">
        <v>33</v>
      </c>
      <c r="C42" s="281">
        <v>11</v>
      </c>
      <c r="D42" s="167" t="s">
        <v>335</v>
      </c>
      <c r="E42" s="69" t="s">
        <v>272</v>
      </c>
      <c r="F42" s="192">
        <v>0</v>
      </c>
      <c r="G42" s="192">
        <v>65995</v>
      </c>
      <c r="H42" s="192">
        <v>0</v>
      </c>
      <c r="I42" s="192">
        <v>490412</v>
      </c>
      <c r="J42" s="192">
        <v>0</v>
      </c>
      <c r="K42" s="192">
        <v>0</v>
      </c>
      <c r="L42" s="192">
        <v>0</v>
      </c>
      <c r="M42" s="179">
        <f t="shared" ref="M42:S42" si="12">F42/1.19</f>
        <v>0</v>
      </c>
      <c r="N42" s="179">
        <f t="shared" si="12"/>
        <v>55457.983193277316</v>
      </c>
      <c r="O42" s="179">
        <f t="shared" si="12"/>
        <v>0</v>
      </c>
      <c r="P42" s="179">
        <f t="shared" si="12"/>
        <v>412110.92436974793</v>
      </c>
      <c r="Q42" s="179">
        <f t="shared" si="12"/>
        <v>0</v>
      </c>
      <c r="R42" s="179">
        <f t="shared" si="12"/>
        <v>0</v>
      </c>
      <c r="S42" s="179">
        <f t="shared" si="12"/>
        <v>0</v>
      </c>
      <c r="T42" s="179">
        <f>M42+N42+O42+P42+Q42+R42+S42</f>
        <v>467568.90756302525</v>
      </c>
      <c r="U42" s="54" t="s">
        <v>276</v>
      </c>
      <c r="V42" s="54" t="s">
        <v>182</v>
      </c>
      <c r="W42" s="55" t="s">
        <v>304</v>
      </c>
      <c r="X42" s="176" t="s">
        <v>383</v>
      </c>
      <c r="Y42" s="209" t="s">
        <v>113</v>
      </c>
      <c r="Z42" s="177" t="s">
        <v>138</v>
      </c>
      <c r="AA42" s="138"/>
    </row>
    <row r="43" spans="1:78" ht="28.5" customHeight="1" thickBot="1" x14ac:dyDescent="0.25">
      <c r="A43" s="338">
        <v>23</v>
      </c>
      <c r="B43" s="208"/>
      <c r="C43" s="281"/>
      <c r="D43" s="167" t="s">
        <v>176</v>
      </c>
      <c r="E43" s="69"/>
      <c r="F43" s="192">
        <f>F42</f>
        <v>0</v>
      </c>
      <c r="G43" s="192">
        <f>G42</f>
        <v>65995</v>
      </c>
      <c r="H43" s="192">
        <f t="shared" ref="H43:T43" si="13">H42</f>
        <v>0</v>
      </c>
      <c r="I43" s="192">
        <f t="shared" si="13"/>
        <v>490412</v>
      </c>
      <c r="J43" s="192">
        <f t="shared" si="13"/>
        <v>0</v>
      </c>
      <c r="K43" s="192">
        <f t="shared" si="13"/>
        <v>0</v>
      </c>
      <c r="L43" s="192">
        <f t="shared" si="13"/>
        <v>0</v>
      </c>
      <c r="M43" s="179">
        <f t="shared" si="13"/>
        <v>0</v>
      </c>
      <c r="N43" s="179">
        <f t="shared" si="13"/>
        <v>55457.983193277316</v>
      </c>
      <c r="O43" s="179">
        <f t="shared" si="13"/>
        <v>0</v>
      </c>
      <c r="P43" s="179">
        <f t="shared" si="13"/>
        <v>412110.92436974793</v>
      </c>
      <c r="Q43" s="179">
        <f t="shared" si="13"/>
        <v>0</v>
      </c>
      <c r="R43" s="179">
        <f t="shared" si="13"/>
        <v>0</v>
      </c>
      <c r="S43" s="179">
        <f t="shared" si="13"/>
        <v>0</v>
      </c>
      <c r="T43" s="179">
        <f t="shared" si="13"/>
        <v>467568.90756302525</v>
      </c>
      <c r="U43" s="54"/>
      <c r="V43" s="54"/>
      <c r="W43" s="55"/>
      <c r="X43" s="176"/>
      <c r="Y43" s="209"/>
      <c r="Z43" s="177"/>
      <c r="AA43" s="138"/>
    </row>
    <row r="44" spans="1:78" s="28" customFormat="1" ht="30.75" customHeight="1" thickBot="1" x14ac:dyDescent="0.25">
      <c r="A44" s="338">
        <v>24</v>
      </c>
      <c r="B44" s="173"/>
      <c r="C44" s="178"/>
      <c r="D44" s="170" t="s">
        <v>73</v>
      </c>
      <c r="E44" s="69"/>
      <c r="F44" s="214">
        <f t="shared" ref="F44:T44" si="14">F22+F25+F30+F39+F41+F43</f>
        <v>4796000</v>
      </c>
      <c r="G44" s="214">
        <f t="shared" si="14"/>
        <v>174995</v>
      </c>
      <c r="H44" s="214">
        <f t="shared" si="14"/>
        <v>151000</v>
      </c>
      <c r="I44" s="214">
        <f t="shared" si="14"/>
        <v>1447412</v>
      </c>
      <c r="J44" s="214">
        <f t="shared" si="14"/>
        <v>73000</v>
      </c>
      <c r="K44" s="214">
        <f t="shared" si="14"/>
        <v>16000</v>
      </c>
      <c r="L44" s="214">
        <f t="shared" si="14"/>
        <v>105000</v>
      </c>
      <c r="M44" s="179">
        <f t="shared" si="14"/>
        <v>4030252.1008403366</v>
      </c>
      <c r="N44" s="179">
        <f t="shared" si="14"/>
        <v>147054.62184873951</v>
      </c>
      <c r="O44" s="179">
        <f t="shared" si="14"/>
        <v>126890.75630252101</v>
      </c>
      <c r="P44" s="179">
        <f t="shared" si="14"/>
        <v>1274904.8492791613</v>
      </c>
      <c r="Q44" s="179">
        <f t="shared" si="14"/>
        <v>66972.477064220177</v>
      </c>
      <c r="R44" s="179">
        <f t="shared" si="14"/>
        <v>14524.708966155269</v>
      </c>
      <c r="S44" s="179">
        <f t="shared" si="14"/>
        <v>88235.294117647063</v>
      </c>
      <c r="T44" s="179">
        <f t="shared" si="14"/>
        <v>5748834.8084187806</v>
      </c>
      <c r="U44" s="54"/>
      <c r="V44" s="70"/>
      <c r="W44" s="181"/>
      <c r="X44" s="182"/>
      <c r="Y44" s="183"/>
      <c r="Z44" s="184"/>
      <c r="AA44" s="135"/>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row>
    <row r="45" spans="1:78" ht="15.75" x14ac:dyDescent="0.2">
      <c r="A45" s="124"/>
      <c r="B45" s="124"/>
      <c r="C45" s="124"/>
      <c r="D45" s="120"/>
      <c r="E45" s="118"/>
      <c r="F45" s="210"/>
      <c r="G45" s="210"/>
      <c r="H45" s="117"/>
      <c r="I45" s="117"/>
      <c r="J45" s="207"/>
      <c r="K45" s="207"/>
      <c r="L45" s="117"/>
      <c r="M45" s="126"/>
      <c r="N45" s="295"/>
      <c r="O45" s="124"/>
      <c r="P45" s="124"/>
      <c r="Q45" s="124"/>
      <c r="R45" s="124"/>
      <c r="S45" s="124"/>
      <c r="T45" s="126"/>
      <c r="U45" s="126"/>
      <c r="V45" s="126"/>
      <c r="W45" s="126"/>
      <c r="X45" s="126"/>
      <c r="Y45" s="126"/>
      <c r="Z45" s="126"/>
      <c r="AA45" s="138"/>
    </row>
    <row r="46" spans="1:78" ht="15.75" x14ac:dyDescent="0.25">
      <c r="A46" s="124"/>
      <c r="B46" s="124"/>
      <c r="C46" s="124"/>
      <c r="D46" s="120" t="s">
        <v>204</v>
      </c>
      <c r="E46" s="118"/>
      <c r="F46" s="210"/>
      <c r="G46" s="210"/>
      <c r="H46" s="117"/>
      <c r="I46" s="117"/>
      <c r="J46" s="207"/>
      <c r="K46" s="207"/>
      <c r="L46" s="117"/>
      <c r="M46" s="126"/>
      <c r="N46" s="295"/>
      <c r="O46" s="402" t="s">
        <v>213</v>
      </c>
      <c r="P46" s="402"/>
      <c r="Q46" s="122"/>
      <c r="R46" s="403" t="s">
        <v>395</v>
      </c>
      <c r="S46" s="403"/>
      <c r="T46" s="403"/>
      <c r="U46" s="126"/>
      <c r="V46" s="126" t="s">
        <v>205</v>
      </c>
      <c r="W46" s="126"/>
      <c r="X46" s="126"/>
      <c r="Y46" s="126"/>
      <c r="Z46" s="126"/>
      <c r="AA46" s="126"/>
      <c r="AB46" s="38"/>
    </row>
    <row r="47" spans="1:78" ht="15.75" customHeight="1" x14ac:dyDescent="0.25">
      <c r="A47" s="399" t="s">
        <v>229</v>
      </c>
      <c r="B47" s="399"/>
      <c r="C47" s="399"/>
      <c r="D47" s="399"/>
      <c r="E47" s="118"/>
      <c r="F47" s="210"/>
      <c r="G47" s="210"/>
      <c r="H47" s="117"/>
      <c r="I47" s="117"/>
      <c r="J47" s="207"/>
      <c r="K47" s="207"/>
      <c r="L47" s="117"/>
      <c r="M47" s="126"/>
      <c r="N47" s="295"/>
      <c r="O47" s="126" t="s">
        <v>215</v>
      </c>
      <c r="P47" s="126"/>
      <c r="Q47" s="128"/>
      <c r="R47" s="401" t="s">
        <v>214</v>
      </c>
      <c r="S47" s="401"/>
      <c r="T47" s="401"/>
      <c r="U47" s="401" t="s">
        <v>258</v>
      </c>
      <c r="V47" s="401"/>
      <c r="W47" s="401"/>
      <c r="X47" s="130"/>
      <c r="Y47" s="130"/>
      <c r="Z47" s="130"/>
      <c r="AA47" s="130"/>
      <c r="AB47" s="43"/>
    </row>
    <row r="48" spans="1:78" ht="15.75" customHeight="1" x14ac:dyDescent="0.25">
      <c r="A48" s="124"/>
      <c r="B48" s="399" t="s">
        <v>228</v>
      </c>
      <c r="C48" s="399"/>
      <c r="D48" s="399"/>
      <c r="E48" s="118"/>
      <c r="F48" s="210"/>
      <c r="G48" s="210"/>
      <c r="H48" s="117"/>
      <c r="I48" s="117"/>
      <c r="J48" s="207"/>
      <c r="K48" s="207"/>
      <c r="L48" s="117"/>
      <c r="M48" s="126"/>
      <c r="N48" s="295"/>
      <c r="O48" s="124"/>
      <c r="P48" s="125" t="s">
        <v>208</v>
      </c>
      <c r="Q48" s="125"/>
      <c r="R48" s="122"/>
      <c r="S48" s="404" t="s">
        <v>396</v>
      </c>
      <c r="T48" s="404"/>
      <c r="U48" s="401" t="s">
        <v>218</v>
      </c>
      <c r="V48" s="401"/>
      <c r="W48" s="401"/>
      <c r="X48" s="130"/>
      <c r="Y48" s="130"/>
      <c r="Z48" s="126"/>
      <c r="AA48" s="126"/>
      <c r="AB48" s="38"/>
    </row>
    <row r="49" spans="1:27" ht="17.25" customHeight="1" x14ac:dyDescent="0.2">
      <c r="A49" s="132"/>
      <c r="B49" s="132"/>
      <c r="C49" s="132"/>
      <c r="D49" s="144"/>
      <c r="E49" s="141"/>
      <c r="F49" s="149"/>
      <c r="G49" s="149"/>
      <c r="H49" s="135"/>
      <c r="I49" s="135"/>
      <c r="J49" s="200"/>
      <c r="K49" s="200"/>
      <c r="L49" s="135"/>
      <c r="M49" s="138"/>
      <c r="N49" s="138"/>
      <c r="O49" s="132"/>
      <c r="P49" s="185"/>
      <c r="Q49" s="185"/>
      <c r="R49" s="185"/>
      <c r="S49" s="132"/>
      <c r="T49" s="400"/>
      <c r="U49" s="400"/>
      <c r="V49" s="400"/>
      <c r="W49" s="400"/>
      <c r="X49" s="400"/>
      <c r="Y49" s="186"/>
      <c r="Z49" s="138"/>
      <c r="AA49" s="138"/>
    </row>
    <row r="50" spans="1:27" x14ac:dyDescent="0.2">
      <c r="F50" s="211"/>
      <c r="L50" s="22"/>
    </row>
    <row r="51" spans="1:27" x14ac:dyDescent="0.2">
      <c r="F51" s="211"/>
      <c r="L51" s="22"/>
    </row>
    <row r="52" spans="1:27" x14ac:dyDescent="0.2">
      <c r="F52" s="211"/>
      <c r="L52" s="22"/>
    </row>
    <row r="53" spans="1:27" x14ac:dyDescent="0.2">
      <c r="F53" s="211"/>
      <c r="L53" s="22"/>
    </row>
    <row r="54" spans="1:27" x14ac:dyDescent="0.2">
      <c r="F54" s="211"/>
      <c r="L54" s="22"/>
    </row>
    <row r="55" spans="1:27" x14ac:dyDescent="0.2">
      <c r="F55" s="211"/>
      <c r="L55" s="22"/>
    </row>
    <row r="56" spans="1:27" x14ac:dyDescent="0.2">
      <c r="F56" s="211"/>
      <c r="L56" s="22"/>
    </row>
    <row r="57" spans="1:27" x14ac:dyDescent="0.2">
      <c r="F57" s="211"/>
      <c r="L57" s="22"/>
    </row>
    <row r="58" spans="1:27" x14ac:dyDescent="0.2">
      <c r="F58" s="211"/>
      <c r="L58" s="22"/>
    </row>
    <row r="59" spans="1:27" x14ac:dyDescent="0.2">
      <c r="F59" s="211"/>
      <c r="L59" s="22"/>
    </row>
    <row r="60" spans="1:27" x14ac:dyDescent="0.2">
      <c r="F60" s="211"/>
      <c r="L60" s="22"/>
    </row>
    <row r="61" spans="1:27" x14ac:dyDescent="0.2">
      <c r="F61" s="211"/>
      <c r="L61" s="22"/>
    </row>
    <row r="62" spans="1:27" x14ac:dyDescent="0.2">
      <c r="F62" s="211"/>
      <c r="L62" s="22"/>
    </row>
    <row r="63" spans="1:27" x14ac:dyDescent="0.2">
      <c r="F63" s="211"/>
      <c r="L63" s="22"/>
    </row>
    <row r="64" spans="1:27" x14ac:dyDescent="0.2">
      <c r="F64" s="211"/>
      <c r="L64" s="22"/>
    </row>
    <row r="65" spans="6:12" x14ac:dyDescent="0.2">
      <c r="F65" s="211"/>
      <c r="L65" s="22"/>
    </row>
    <row r="66" spans="6:12" x14ac:dyDescent="0.2">
      <c r="F66" s="211"/>
      <c r="L66" s="22"/>
    </row>
    <row r="67" spans="6:12" x14ac:dyDescent="0.2">
      <c r="F67" s="211"/>
      <c r="L67" s="22"/>
    </row>
    <row r="68" spans="6:12" x14ac:dyDescent="0.2">
      <c r="F68" s="211"/>
      <c r="L68" s="22"/>
    </row>
    <row r="69" spans="6:12" x14ac:dyDescent="0.2">
      <c r="F69" s="211"/>
      <c r="L69" s="22"/>
    </row>
    <row r="70" spans="6:12" x14ac:dyDescent="0.2">
      <c r="F70" s="211"/>
      <c r="L70" s="22"/>
    </row>
    <row r="71" spans="6:12" x14ac:dyDescent="0.2">
      <c r="F71" s="211"/>
      <c r="L71" s="22"/>
    </row>
    <row r="72" spans="6:12" x14ac:dyDescent="0.2">
      <c r="F72" s="211"/>
      <c r="L72" s="22"/>
    </row>
    <row r="73" spans="6:12" x14ac:dyDescent="0.2">
      <c r="F73" s="211"/>
      <c r="L73" s="22"/>
    </row>
    <row r="74" spans="6:12" x14ac:dyDescent="0.2">
      <c r="F74" s="211"/>
      <c r="L74" s="22"/>
    </row>
    <row r="75" spans="6:12" x14ac:dyDescent="0.2">
      <c r="F75" s="211"/>
      <c r="L75" s="22"/>
    </row>
    <row r="76" spans="6:12" x14ac:dyDescent="0.2">
      <c r="F76" s="211"/>
      <c r="L76" s="22"/>
    </row>
    <row r="77" spans="6:12" x14ac:dyDescent="0.2">
      <c r="F77" s="211"/>
      <c r="L77" s="22"/>
    </row>
    <row r="78" spans="6:12" x14ac:dyDescent="0.2">
      <c r="F78" s="211"/>
      <c r="L78" s="22"/>
    </row>
    <row r="79" spans="6:12" x14ac:dyDescent="0.2">
      <c r="F79" s="211"/>
      <c r="L79" s="22"/>
    </row>
    <row r="80" spans="6:12" x14ac:dyDescent="0.2">
      <c r="F80" s="211"/>
      <c r="L80" s="22"/>
    </row>
    <row r="81" spans="6:12" x14ac:dyDescent="0.2">
      <c r="F81" s="211"/>
      <c r="L81" s="22"/>
    </row>
    <row r="82" spans="6:12" x14ac:dyDescent="0.2">
      <c r="F82" s="211"/>
      <c r="L82" s="22"/>
    </row>
    <row r="83" spans="6:12" x14ac:dyDescent="0.2">
      <c r="F83" s="211"/>
      <c r="L83" s="22"/>
    </row>
    <row r="84" spans="6:12" x14ac:dyDescent="0.2">
      <c r="F84" s="211"/>
      <c r="L84" s="22"/>
    </row>
    <row r="85" spans="6:12" x14ac:dyDescent="0.2">
      <c r="F85" s="211"/>
      <c r="L85" s="22"/>
    </row>
    <row r="86" spans="6:12" x14ac:dyDescent="0.2">
      <c r="F86" s="211"/>
      <c r="L86" s="22"/>
    </row>
    <row r="87" spans="6:12" x14ac:dyDescent="0.2">
      <c r="F87" s="211"/>
      <c r="L87" s="22"/>
    </row>
    <row r="88" spans="6:12" x14ac:dyDescent="0.2">
      <c r="F88" s="211"/>
      <c r="L88" s="22"/>
    </row>
    <row r="89" spans="6:12" x14ac:dyDescent="0.2">
      <c r="F89" s="211"/>
      <c r="L89" s="22"/>
    </row>
    <row r="90" spans="6:12" x14ac:dyDescent="0.2">
      <c r="F90" s="211"/>
      <c r="L90" s="22"/>
    </row>
    <row r="91" spans="6:12" x14ac:dyDescent="0.2">
      <c r="F91" s="211"/>
      <c r="L91" s="22"/>
    </row>
    <row r="92" spans="6:12" x14ac:dyDescent="0.2">
      <c r="F92" s="211"/>
      <c r="L92" s="22"/>
    </row>
    <row r="93" spans="6:12" x14ac:dyDescent="0.2">
      <c r="F93" s="211"/>
      <c r="L93" s="22"/>
    </row>
    <row r="94" spans="6:12" x14ac:dyDescent="0.2">
      <c r="F94" s="211"/>
      <c r="L94" s="22"/>
    </row>
    <row r="95" spans="6:12" x14ac:dyDescent="0.2">
      <c r="F95" s="211"/>
      <c r="L95" s="22"/>
    </row>
    <row r="96" spans="6:12" x14ac:dyDescent="0.2">
      <c r="F96" s="211"/>
      <c r="L96" s="22"/>
    </row>
    <row r="97" spans="6:12" x14ac:dyDescent="0.2">
      <c r="F97" s="211"/>
      <c r="L97" s="22"/>
    </row>
    <row r="98" spans="6:12" x14ac:dyDescent="0.2">
      <c r="F98" s="211"/>
      <c r="L98" s="22"/>
    </row>
    <row r="99" spans="6:12" x14ac:dyDescent="0.2">
      <c r="F99" s="211"/>
      <c r="L99" s="22"/>
    </row>
    <row r="100" spans="6:12" x14ac:dyDescent="0.2">
      <c r="F100" s="211"/>
      <c r="L100" s="22"/>
    </row>
    <row r="101" spans="6:12" x14ac:dyDescent="0.2">
      <c r="F101" s="211"/>
      <c r="L101" s="22"/>
    </row>
    <row r="102" spans="6:12" x14ac:dyDescent="0.2">
      <c r="F102" s="211"/>
      <c r="L102" s="22"/>
    </row>
    <row r="103" spans="6:12" x14ac:dyDescent="0.2">
      <c r="F103" s="211"/>
      <c r="L103" s="22"/>
    </row>
    <row r="104" spans="6:12" x14ac:dyDescent="0.2">
      <c r="F104" s="211"/>
      <c r="L104" s="22"/>
    </row>
    <row r="105" spans="6:12" x14ac:dyDescent="0.2">
      <c r="F105" s="211"/>
      <c r="L105" s="22"/>
    </row>
    <row r="106" spans="6:12" x14ac:dyDescent="0.2">
      <c r="F106" s="211"/>
      <c r="L106" s="22"/>
    </row>
    <row r="107" spans="6:12" x14ac:dyDescent="0.2">
      <c r="F107" s="211"/>
      <c r="L107" s="22"/>
    </row>
    <row r="108" spans="6:12" x14ac:dyDescent="0.2">
      <c r="F108" s="211"/>
      <c r="L108" s="22"/>
    </row>
    <row r="109" spans="6:12" x14ac:dyDescent="0.2">
      <c r="F109" s="211"/>
      <c r="L109" s="22"/>
    </row>
    <row r="110" spans="6:12" x14ac:dyDescent="0.2">
      <c r="F110" s="211"/>
      <c r="L110" s="22"/>
    </row>
    <row r="111" spans="6:12" x14ac:dyDescent="0.2">
      <c r="F111" s="211"/>
      <c r="L111" s="22"/>
    </row>
    <row r="112" spans="6:12" x14ac:dyDescent="0.2">
      <c r="F112" s="211"/>
      <c r="L112" s="22"/>
    </row>
  </sheetData>
  <mergeCells count="30">
    <mergeCell ref="Y18:Y19"/>
    <mergeCell ref="Z18:Z19"/>
    <mergeCell ref="U18:U19"/>
    <mergeCell ref="W18:W19"/>
    <mergeCell ref="X18:X19"/>
    <mergeCell ref="V18:V19"/>
    <mergeCell ref="W17:X17"/>
    <mergeCell ref="A18:A19"/>
    <mergeCell ref="B18:B19"/>
    <mergeCell ref="C18:C19"/>
    <mergeCell ref="D18:D19"/>
    <mergeCell ref="E18:E19"/>
    <mergeCell ref="S5:U5"/>
    <mergeCell ref="B6:E6"/>
    <mergeCell ref="B7:E7"/>
    <mergeCell ref="C10:Z10"/>
    <mergeCell ref="S6:U6"/>
    <mergeCell ref="B5:M5"/>
    <mergeCell ref="W6:Z6"/>
    <mergeCell ref="W7:Z7"/>
    <mergeCell ref="W8:AA8"/>
    <mergeCell ref="B48:D48"/>
    <mergeCell ref="T49:X49"/>
    <mergeCell ref="A47:D47"/>
    <mergeCell ref="R47:T47"/>
    <mergeCell ref="O46:P46"/>
    <mergeCell ref="R46:T46"/>
    <mergeCell ref="U47:W47"/>
    <mergeCell ref="S48:T48"/>
    <mergeCell ref="U48:W48"/>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29"/>
  <sheetViews>
    <sheetView topLeftCell="A92" zoomScale="85" zoomScaleNormal="85" workbookViewId="0">
      <selection activeCell="Y104" sqref="Y104"/>
    </sheetView>
  </sheetViews>
  <sheetFormatPr defaultRowHeight="15.75" x14ac:dyDescent="0.2"/>
  <cols>
    <col min="1" max="1" width="5.140625" style="1" customWidth="1"/>
    <col min="2" max="2" width="9.42578125" style="2" customWidth="1"/>
    <col min="3" max="3" width="5.7109375" style="1" customWidth="1"/>
    <col min="4" max="4" width="21.28515625" style="7" customWidth="1"/>
    <col min="5" max="5" width="11.28515625" style="3" customWidth="1"/>
    <col min="6" max="6" width="12.7109375" style="6" hidden="1" customWidth="1"/>
    <col min="7" max="7" width="10.7109375" style="6" hidden="1" customWidth="1"/>
    <col min="8" max="8" width="12.7109375" style="4" hidden="1" customWidth="1"/>
    <col min="9" max="9" width="10" style="4" hidden="1" customWidth="1"/>
    <col min="10" max="10" width="9.28515625" style="4" hidden="1" customWidth="1"/>
    <col min="11" max="11" width="10.42578125" style="46" hidden="1" customWidth="1"/>
    <col min="12" max="12" width="10.5703125" style="36" hidden="1" customWidth="1"/>
    <col min="13" max="13" width="13.7109375" style="1" customWidth="1"/>
    <col min="14" max="14" width="10.7109375" style="1" customWidth="1"/>
    <col min="15" max="15" width="11.42578125" style="1" customWidth="1"/>
    <col min="16" max="16" width="11.140625" style="1" customWidth="1"/>
    <col min="17" max="17" width="10.7109375" style="1" customWidth="1"/>
    <col min="18" max="18" width="11.5703125" style="1" customWidth="1"/>
    <col min="19" max="19" width="11" style="1" customWidth="1"/>
    <col min="20" max="20" width="12.7109375" style="1" customWidth="1"/>
    <col min="21" max="21" width="8" style="1" customWidth="1"/>
    <col min="22" max="22" width="8.85546875" style="4" customWidth="1"/>
    <col min="23" max="23" width="9.42578125" style="4" customWidth="1"/>
    <col min="24" max="27" width="9.140625" style="4"/>
    <col min="28" max="28" width="9.140625" style="4" customWidth="1"/>
    <col min="29" max="16384" width="9.140625" style="4"/>
  </cols>
  <sheetData>
    <row r="1" spans="1:23" hidden="1" x14ac:dyDescent="0.2"/>
    <row r="2" spans="1:23" ht="18" customHeight="1" x14ac:dyDescent="0.2">
      <c r="D2" s="2"/>
      <c r="E2" s="464" t="s">
        <v>110</v>
      </c>
      <c r="F2" s="464"/>
      <c r="G2" s="464"/>
      <c r="H2" s="464"/>
      <c r="I2" s="464"/>
      <c r="J2" s="464"/>
      <c r="K2" s="464"/>
      <c r="L2" s="464"/>
      <c r="M2" s="464"/>
      <c r="N2" s="464"/>
      <c r="O2" s="464"/>
      <c r="P2" s="464"/>
      <c r="Q2" s="464"/>
      <c r="R2" s="371"/>
      <c r="S2" s="37"/>
    </row>
    <row r="3" spans="1:23" ht="15" customHeight="1" x14ac:dyDescent="0.2">
      <c r="D3" s="2"/>
      <c r="F3" s="2"/>
      <c r="G3" s="42"/>
      <c r="H3" s="2"/>
      <c r="I3" s="2"/>
      <c r="J3" s="2"/>
      <c r="K3" s="42"/>
      <c r="L3" s="35"/>
    </row>
    <row r="4" spans="1:23" ht="16.5" thickBot="1" x14ac:dyDescent="0.25">
      <c r="B4" s="1"/>
      <c r="C4" s="5"/>
      <c r="D4" s="1"/>
    </row>
    <row r="5" spans="1:23" ht="21" customHeight="1" thickBot="1" x14ac:dyDescent="0.25">
      <c r="A5" s="67"/>
      <c r="B5" s="67"/>
      <c r="C5" s="67"/>
      <c r="D5" s="68"/>
      <c r="E5" s="69" t="s">
        <v>3</v>
      </c>
      <c r="F5" s="70" t="s">
        <v>150</v>
      </c>
      <c r="G5" s="71" t="s">
        <v>241</v>
      </c>
      <c r="H5" s="71" t="s">
        <v>149</v>
      </c>
      <c r="I5" s="326" t="s">
        <v>101</v>
      </c>
      <c r="J5" s="73" t="s">
        <v>364</v>
      </c>
      <c r="K5" s="73" t="s">
        <v>365</v>
      </c>
      <c r="L5" s="322" t="s">
        <v>279</v>
      </c>
      <c r="M5" s="72" t="s">
        <v>150</v>
      </c>
      <c r="N5" s="369" t="s">
        <v>241</v>
      </c>
      <c r="O5" s="72" t="s">
        <v>149</v>
      </c>
      <c r="P5" s="72" t="s">
        <v>101</v>
      </c>
      <c r="Q5" s="50" t="s">
        <v>364</v>
      </c>
      <c r="R5" s="50" t="s">
        <v>365</v>
      </c>
      <c r="S5" s="50" t="s">
        <v>279</v>
      </c>
      <c r="T5" s="75"/>
      <c r="U5" s="76"/>
      <c r="V5" s="463"/>
      <c r="W5" s="463"/>
    </row>
    <row r="6" spans="1:23" s="2" customFormat="1" ht="112.5" customHeight="1" thickBot="1" x14ac:dyDescent="0.25">
      <c r="A6" s="445" t="s">
        <v>5</v>
      </c>
      <c r="B6" s="419" t="s">
        <v>6</v>
      </c>
      <c r="C6" s="445" t="s">
        <v>7</v>
      </c>
      <c r="D6" s="445" t="s">
        <v>140</v>
      </c>
      <c r="E6" s="466" t="s">
        <v>231</v>
      </c>
      <c r="F6" s="79" t="s">
        <v>119</v>
      </c>
      <c r="G6" s="79" t="s">
        <v>356</v>
      </c>
      <c r="H6" s="79" t="s">
        <v>358</v>
      </c>
      <c r="I6" s="79" t="s">
        <v>120</v>
      </c>
      <c r="J6" s="79" t="s">
        <v>121</v>
      </c>
      <c r="K6" s="390" t="s">
        <v>359</v>
      </c>
      <c r="L6" s="161" t="s">
        <v>156</v>
      </c>
      <c r="M6" s="358" t="s">
        <v>211</v>
      </c>
      <c r="N6" s="59" t="s">
        <v>356</v>
      </c>
      <c r="O6" s="187" t="s">
        <v>210</v>
      </c>
      <c r="P6" s="187" t="s">
        <v>209</v>
      </c>
      <c r="Q6" s="187" t="s">
        <v>341</v>
      </c>
      <c r="R6" s="359" t="s">
        <v>360</v>
      </c>
      <c r="S6" s="188" t="s">
        <v>347</v>
      </c>
      <c r="T6" s="80" t="s">
        <v>4</v>
      </c>
      <c r="U6" s="460" t="s">
        <v>103</v>
      </c>
      <c r="V6" s="457" t="s">
        <v>104</v>
      </c>
      <c r="W6" s="457" t="s">
        <v>179</v>
      </c>
    </row>
    <row r="7" spans="1:23" s="2" customFormat="1" ht="98.25" customHeight="1" thickBot="1" x14ac:dyDescent="0.25">
      <c r="A7" s="446"/>
      <c r="B7" s="456"/>
      <c r="C7" s="446"/>
      <c r="D7" s="446"/>
      <c r="E7" s="467"/>
      <c r="F7" s="39" t="s">
        <v>9</v>
      </c>
      <c r="G7" s="355" t="s">
        <v>9</v>
      </c>
      <c r="H7" s="39" t="s">
        <v>9</v>
      </c>
      <c r="I7" s="39" t="s">
        <v>9</v>
      </c>
      <c r="J7" s="39" t="s">
        <v>9</v>
      </c>
      <c r="K7" s="376" t="s">
        <v>9</v>
      </c>
      <c r="L7" s="39" t="s">
        <v>9</v>
      </c>
      <c r="M7" s="445" t="s">
        <v>143</v>
      </c>
      <c r="N7" s="445" t="s">
        <v>143</v>
      </c>
      <c r="O7" s="415" t="s">
        <v>115</v>
      </c>
      <c r="P7" s="415" t="s">
        <v>115</v>
      </c>
      <c r="Q7" s="415" t="s">
        <v>115</v>
      </c>
      <c r="R7" s="445" t="s">
        <v>115</v>
      </c>
      <c r="S7" s="415" t="s">
        <v>115</v>
      </c>
      <c r="T7" s="415" t="s">
        <v>216</v>
      </c>
      <c r="U7" s="461"/>
      <c r="V7" s="458"/>
      <c r="W7" s="458"/>
    </row>
    <row r="8" spans="1:23" s="42" customFormat="1" ht="36.75" customHeight="1" thickBot="1" x14ac:dyDescent="0.25">
      <c r="A8" s="447"/>
      <c r="B8" s="420"/>
      <c r="C8" s="447"/>
      <c r="D8" s="447"/>
      <c r="E8" s="448"/>
      <c r="F8" s="44"/>
      <c r="G8" s="357"/>
      <c r="H8" s="44"/>
      <c r="I8" s="44"/>
      <c r="J8" s="44"/>
      <c r="K8" s="379"/>
      <c r="L8" s="44"/>
      <c r="M8" s="447"/>
      <c r="N8" s="447"/>
      <c r="O8" s="448"/>
      <c r="P8" s="448"/>
      <c r="Q8" s="448"/>
      <c r="R8" s="447"/>
      <c r="S8" s="448"/>
      <c r="T8" s="448"/>
      <c r="U8" s="462"/>
      <c r="V8" s="459"/>
      <c r="W8" s="459"/>
    </row>
    <row r="9" spans="1:23" ht="29.25" customHeight="1" thickBot="1" x14ac:dyDescent="0.25">
      <c r="A9" s="434">
        <v>1</v>
      </c>
      <c r="B9" s="452" t="s">
        <v>10</v>
      </c>
      <c r="C9" s="434">
        <v>1</v>
      </c>
      <c r="D9" s="453" t="s">
        <v>152</v>
      </c>
      <c r="E9" s="432" t="s">
        <v>11</v>
      </c>
      <c r="F9" s="433">
        <v>22500</v>
      </c>
      <c r="G9" s="436"/>
      <c r="H9" s="434">
        <v>2500</v>
      </c>
      <c r="I9" s="434">
        <v>5000</v>
      </c>
      <c r="J9" s="434">
        <v>1000</v>
      </c>
      <c r="K9" s="430"/>
      <c r="L9" s="434">
        <v>1000</v>
      </c>
      <c r="M9" s="429">
        <f>F9/1.19</f>
        <v>18907.563025210085</v>
      </c>
      <c r="N9" s="438"/>
      <c r="O9" s="429">
        <f>H9/1.19</f>
        <v>2100.840336134454</v>
      </c>
      <c r="P9" s="429">
        <f>I19/1.19</f>
        <v>4201.680672268908</v>
      </c>
      <c r="Q9" s="429">
        <f>J14/1.19</f>
        <v>840.3361344537816</v>
      </c>
      <c r="R9" s="438"/>
      <c r="S9" s="429">
        <f>L9/1.19</f>
        <v>840.3361344537816</v>
      </c>
      <c r="T9" s="429">
        <f>M9+O9+P9+Q9+O20</f>
        <v>32773.10924369748</v>
      </c>
      <c r="U9" s="465" t="s">
        <v>106</v>
      </c>
      <c r="V9" s="428" t="s">
        <v>293</v>
      </c>
      <c r="W9" s="427" t="s">
        <v>294</v>
      </c>
    </row>
    <row r="10" spans="1:23" ht="24" customHeight="1" thickBot="1" x14ac:dyDescent="0.25">
      <c r="A10" s="434"/>
      <c r="B10" s="452"/>
      <c r="C10" s="434"/>
      <c r="D10" s="453"/>
      <c r="E10" s="432"/>
      <c r="F10" s="433"/>
      <c r="G10" s="437"/>
      <c r="H10" s="434"/>
      <c r="I10" s="434"/>
      <c r="J10" s="434"/>
      <c r="K10" s="431"/>
      <c r="L10" s="434"/>
      <c r="M10" s="429"/>
      <c r="N10" s="439"/>
      <c r="O10" s="429"/>
      <c r="P10" s="429"/>
      <c r="Q10" s="429"/>
      <c r="R10" s="439"/>
      <c r="S10" s="429"/>
      <c r="T10" s="429"/>
      <c r="U10" s="465"/>
      <c r="V10" s="428"/>
      <c r="W10" s="427"/>
    </row>
    <row r="11" spans="1:23" ht="22.5" hidden="1" customHeight="1" thickBot="1" x14ac:dyDescent="0.25">
      <c r="A11" s="434"/>
      <c r="B11" s="452"/>
      <c r="C11" s="434"/>
      <c r="D11" s="453"/>
      <c r="E11" s="432"/>
      <c r="F11" s="82"/>
      <c r="G11" s="353"/>
      <c r="H11" s="41"/>
      <c r="I11" s="41"/>
      <c r="J11" s="41"/>
      <c r="K11" s="41"/>
      <c r="L11" s="41"/>
      <c r="M11" s="429"/>
      <c r="N11" s="353"/>
      <c r="O11" s="429"/>
      <c r="P11" s="429"/>
      <c r="Q11" s="429"/>
      <c r="R11" s="372"/>
      <c r="S11" s="82"/>
      <c r="T11" s="429"/>
      <c r="U11" s="465"/>
      <c r="V11" s="428"/>
      <c r="W11" s="427"/>
    </row>
    <row r="12" spans="1:23" ht="6.75" hidden="1" customHeight="1" thickBot="1" x14ac:dyDescent="0.25">
      <c r="A12" s="434"/>
      <c r="B12" s="452"/>
      <c r="C12" s="434"/>
      <c r="D12" s="453"/>
      <c r="E12" s="432"/>
      <c r="F12" s="82"/>
      <c r="G12" s="353"/>
      <c r="H12" s="41"/>
      <c r="I12" s="41"/>
      <c r="J12" s="41"/>
      <c r="K12" s="41"/>
      <c r="L12" s="41"/>
      <c r="M12" s="429"/>
      <c r="N12" s="353"/>
      <c r="O12" s="429"/>
      <c r="P12" s="429"/>
      <c r="Q12" s="429"/>
      <c r="R12" s="372"/>
      <c r="S12" s="82"/>
      <c r="T12" s="429"/>
      <c r="U12" s="465"/>
      <c r="V12" s="428"/>
      <c r="W12" s="427"/>
    </row>
    <row r="13" spans="1:23" ht="6" hidden="1" customHeight="1" thickBot="1" x14ac:dyDescent="0.25">
      <c r="A13" s="434"/>
      <c r="B13" s="452"/>
      <c r="C13" s="434"/>
      <c r="D13" s="453"/>
      <c r="E13" s="432"/>
      <c r="F13" s="82"/>
      <c r="G13" s="353"/>
      <c r="H13" s="41"/>
      <c r="I13" s="41"/>
      <c r="J13" s="41"/>
      <c r="K13" s="41"/>
      <c r="L13" s="41"/>
      <c r="M13" s="429"/>
      <c r="N13" s="353"/>
      <c r="O13" s="429"/>
      <c r="P13" s="429"/>
      <c r="Q13" s="429"/>
      <c r="R13" s="372"/>
      <c r="S13" s="82"/>
      <c r="T13" s="429"/>
      <c r="U13" s="465"/>
      <c r="V13" s="428"/>
      <c r="W13" s="427"/>
    </row>
    <row r="14" spans="1:23" ht="33.75" hidden="1" customHeight="1" thickBot="1" x14ac:dyDescent="0.25">
      <c r="A14" s="434"/>
      <c r="B14" s="452"/>
      <c r="C14" s="434"/>
      <c r="D14" s="453"/>
      <c r="E14" s="432"/>
      <c r="F14" s="40">
        <v>21000</v>
      </c>
      <c r="G14" s="40"/>
      <c r="H14" s="65">
        <v>1000</v>
      </c>
      <c r="I14" s="65">
        <v>3000</v>
      </c>
      <c r="J14" s="65">
        <v>1000</v>
      </c>
      <c r="K14" s="378"/>
      <c r="L14" s="65"/>
      <c r="M14" s="429"/>
      <c r="N14" s="353"/>
      <c r="O14" s="429"/>
      <c r="P14" s="429"/>
      <c r="Q14" s="429"/>
      <c r="R14" s="372"/>
      <c r="S14" s="82"/>
      <c r="T14" s="429"/>
      <c r="U14" s="465"/>
      <c r="V14" s="428"/>
      <c r="W14" s="427"/>
    </row>
    <row r="15" spans="1:23" ht="35.25" hidden="1" customHeight="1" thickBot="1" x14ac:dyDescent="0.25">
      <c r="A15" s="434"/>
      <c r="B15" s="452"/>
      <c r="C15" s="434"/>
      <c r="D15" s="453"/>
      <c r="E15" s="432"/>
      <c r="F15" s="82"/>
      <c r="G15" s="353"/>
      <c r="H15" s="41"/>
      <c r="I15" s="41"/>
      <c r="J15" s="41"/>
      <c r="K15" s="41"/>
      <c r="L15" s="41"/>
      <c r="M15" s="429"/>
      <c r="N15" s="353"/>
      <c r="O15" s="429"/>
      <c r="P15" s="429"/>
      <c r="Q15" s="429"/>
      <c r="R15" s="372"/>
      <c r="S15" s="82"/>
      <c r="T15" s="429"/>
      <c r="U15" s="465"/>
      <c r="V15" s="428"/>
      <c r="W15" s="427"/>
    </row>
    <row r="16" spans="1:23" ht="18.75" hidden="1" customHeight="1" thickBot="1" x14ac:dyDescent="0.25">
      <c r="A16" s="434"/>
      <c r="B16" s="452"/>
      <c r="C16" s="434"/>
      <c r="D16" s="453"/>
      <c r="E16" s="432"/>
      <c r="F16" s="82"/>
      <c r="G16" s="353"/>
      <c r="H16" s="41"/>
      <c r="I16" s="41"/>
      <c r="J16" s="41"/>
      <c r="K16" s="41"/>
      <c r="L16" s="41"/>
      <c r="M16" s="429"/>
      <c r="N16" s="353"/>
      <c r="O16" s="429"/>
      <c r="P16" s="429"/>
      <c r="Q16" s="429"/>
      <c r="R16" s="372"/>
      <c r="S16" s="82"/>
      <c r="T16" s="429"/>
      <c r="U16" s="465"/>
      <c r="V16" s="428"/>
      <c r="W16" s="427"/>
    </row>
    <row r="17" spans="1:42" ht="2.25" hidden="1" customHeight="1" thickBot="1" x14ac:dyDescent="0.25">
      <c r="A17" s="434"/>
      <c r="B17" s="83"/>
      <c r="C17" s="39"/>
      <c r="D17" s="453"/>
      <c r="E17" s="432"/>
      <c r="F17" s="82"/>
      <c r="G17" s="353"/>
      <c r="H17" s="41"/>
      <c r="I17" s="41"/>
      <c r="J17" s="41"/>
      <c r="K17" s="41"/>
      <c r="L17" s="41"/>
      <c r="M17" s="82"/>
      <c r="N17" s="353"/>
      <c r="O17" s="82"/>
      <c r="P17" s="82"/>
      <c r="Q17" s="82"/>
      <c r="R17" s="372"/>
      <c r="S17" s="82"/>
      <c r="T17" s="82"/>
      <c r="U17" s="364"/>
      <c r="V17" s="84"/>
      <c r="W17" s="85"/>
    </row>
    <row r="18" spans="1:42" ht="0.75" customHeight="1" thickBot="1" x14ac:dyDescent="0.25">
      <c r="A18" s="434"/>
      <c r="B18" s="83"/>
      <c r="C18" s="39"/>
      <c r="D18" s="453"/>
      <c r="E18" s="432"/>
      <c r="F18" s="82"/>
      <c r="G18" s="353"/>
      <c r="H18" s="41"/>
      <c r="I18" s="41"/>
      <c r="J18" s="41"/>
      <c r="K18" s="41"/>
      <c r="L18" s="41"/>
      <c r="M18" s="82"/>
      <c r="N18" s="353"/>
      <c r="O18" s="82"/>
      <c r="P18" s="82"/>
      <c r="Q18" s="82"/>
      <c r="R18" s="372"/>
      <c r="S18" s="82"/>
      <c r="T18" s="82"/>
      <c r="U18" s="365"/>
      <c r="V18" s="84"/>
      <c r="W18" s="85"/>
    </row>
    <row r="19" spans="1:42" s="9" customFormat="1" ht="25.5" customHeight="1" thickBot="1" x14ac:dyDescent="0.25">
      <c r="A19" s="39">
        <v>2</v>
      </c>
      <c r="B19" s="86"/>
      <c r="C19" s="39"/>
      <c r="D19" s="49" t="s">
        <v>122</v>
      </c>
      <c r="E19" s="341"/>
      <c r="F19" s="87">
        <f>F9</f>
        <v>22500</v>
      </c>
      <c r="G19" s="87"/>
      <c r="H19" s="87">
        <f t="shared" ref="H19:L19" si="0">H9</f>
        <v>2500</v>
      </c>
      <c r="I19" s="87">
        <f t="shared" si="0"/>
        <v>5000</v>
      </c>
      <c r="J19" s="87">
        <f t="shared" si="0"/>
        <v>1000</v>
      </c>
      <c r="K19" s="87"/>
      <c r="L19" s="87">
        <f t="shared" si="0"/>
        <v>1000</v>
      </c>
      <c r="M19" s="82">
        <f>M9</f>
        <v>18907.563025210085</v>
      </c>
      <c r="N19" s="353"/>
      <c r="O19" s="82">
        <f t="shared" ref="O19:S19" si="1">O9</f>
        <v>2100.840336134454</v>
      </c>
      <c r="P19" s="82">
        <f t="shared" si="1"/>
        <v>4201.680672268908</v>
      </c>
      <c r="Q19" s="82">
        <f t="shared" si="1"/>
        <v>840.3361344537816</v>
      </c>
      <c r="R19" s="372">
        <f t="shared" si="1"/>
        <v>0</v>
      </c>
      <c r="S19" s="82">
        <f t="shared" si="1"/>
        <v>840.3361344537816</v>
      </c>
      <c r="T19" s="82">
        <f>T9</f>
        <v>32773.10924369748</v>
      </c>
      <c r="U19" s="365"/>
      <c r="V19" s="84"/>
      <c r="W19" s="85"/>
      <c r="X19" s="8"/>
      <c r="Y19" s="8"/>
      <c r="Z19" s="8"/>
      <c r="AA19" s="8"/>
      <c r="AB19" s="8"/>
      <c r="AC19" s="8"/>
      <c r="AD19" s="8"/>
      <c r="AE19" s="8"/>
      <c r="AF19" s="8"/>
      <c r="AG19" s="8"/>
      <c r="AH19" s="8"/>
      <c r="AI19" s="8"/>
      <c r="AJ19" s="8"/>
      <c r="AK19" s="8"/>
      <c r="AL19" s="8"/>
      <c r="AM19" s="8"/>
      <c r="AN19" s="8"/>
      <c r="AO19" s="8"/>
      <c r="AP19" s="8"/>
    </row>
    <row r="20" spans="1:42" s="8" customFormat="1" ht="140.25" customHeight="1" thickBot="1" x14ac:dyDescent="0.25">
      <c r="A20" s="39">
        <v>3</v>
      </c>
      <c r="B20" s="63" t="s">
        <v>12</v>
      </c>
      <c r="C20" s="39">
        <v>2</v>
      </c>
      <c r="D20" s="49" t="s">
        <v>153</v>
      </c>
      <c r="E20" s="341" t="s">
        <v>123</v>
      </c>
      <c r="F20" s="87">
        <v>2000</v>
      </c>
      <c r="G20" s="87"/>
      <c r="H20" s="87">
        <v>8000</v>
      </c>
      <c r="I20" s="87">
        <v>15000</v>
      </c>
      <c r="J20" s="87">
        <v>1000</v>
      </c>
      <c r="K20" s="87"/>
      <c r="L20" s="87">
        <v>1000</v>
      </c>
      <c r="M20" s="82">
        <f>F20/1.19</f>
        <v>1680.6722689075632</v>
      </c>
      <c r="N20" s="353"/>
      <c r="O20" s="82">
        <f>H20/1.19</f>
        <v>6722.6890756302528</v>
      </c>
      <c r="P20" s="82">
        <f>I20/1.19</f>
        <v>12605.042016806723</v>
      </c>
      <c r="Q20" s="82">
        <f>J20/1.19</f>
        <v>840.3361344537816</v>
      </c>
      <c r="R20" s="372"/>
      <c r="S20" s="82">
        <f>L20/1.19</f>
        <v>840.3361344537816</v>
      </c>
      <c r="T20" s="82">
        <f>SUM(M20+O20+P20+Q20+S20)</f>
        <v>22689.0756302521</v>
      </c>
      <c r="U20" s="366" t="s">
        <v>106</v>
      </c>
      <c r="V20" s="217" t="s">
        <v>295</v>
      </c>
      <c r="W20" s="89" t="s">
        <v>296</v>
      </c>
    </row>
    <row r="21" spans="1:42" s="10" customFormat="1" ht="29.25" customHeight="1" thickBot="1" x14ac:dyDescent="0.25">
      <c r="A21" s="39">
        <v>4</v>
      </c>
      <c r="B21" s="63"/>
      <c r="C21" s="63"/>
      <c r="D21" s="63" t="s">
        <v>124</v>
      </c>
      <c r="E21" s="354"/>
      <c r="F21" s="90">
        <f>F20</f>
        <v>2000</v>
      </c>
      <c r="G21" s="90"/>
      <c r="H21" s="90">
        <f t="shared" ref="H21:L21" si="2">H20</f>
        <v>8000</v>
      </c>
      <c r="I21" s="90">
        <f t="shared" si="2"/>
        <v>15000</v>
      </c>
      <c r="J21" s="90">
        <f t="shared" si="2"/>
        <v>1000</v>
      </c>
      <c r="K21" s="90"/>
      <c r="L21" s="90">
        <f t="shared" si="2"/>
        <v>1000</v>
      </c>
      <c r="M21" s="82">
        <f>M20</f>
        <v>1680.6722689075632</v>
      </c>
      <c r="N21" s="353"/>
      <c r="O21" s="82">
        <f t="shared" ref="O21:R21" si="3">O20</f>
        <v>6722.6890756302528</v>
      </c>
      <c r="P21" s="82">
        <f t="shared" si="3"/>
        <v>12605.042016806723</v>
      </c>
      <c r="Q21" s="82">
        <f t="shared" si="3"/>
        <v>840.3361344537816</v>
      </c>
      <c r="R21" s="372">
        <f t="shared" si="3"/>
        <v>0</v>
      </c>
      <c r="S21" s="82">
        <f>S20</f>
        <v>840.3361344537816</v>
      </c>
      <c r="T21" s="82">
        <f>T20</f>
        <v>22689.0756302521</v>
      </c>
      <c r="U21" s="365"/>
      <c r="V21" s="84"/>
      <c r="W21" s="85"/>
      <c r="X21" s="8"/>
      <c r="Y21" s="8"/>
      <c r="Z21" s="8"/>
      <c r="AA21" s="8"/>
      <c r="AB21" s="8"/>
      <c r="AC21" s="8"/>
      <c r="AD21" s="8"/>
      <c r="AE21" s="8"/>
      <c r="AF21" s="8"/>
      <c r="AG21" s="8"/>
      <c r="AH21" s="8"/>
      <c r="AI21" s="8"/>
      <c r="AJ21" s="8"/>
      <c r="AK21" s="8"/>
      <c r="AL21" s="8"/>
      <c r="AM21" s="8"/>
      <c r="AN21" s="8"/>
      <c r="AO21" s="8"/>
      <c r="AP21" s="8"/>
    </row>
    <row r="22" spans="1:42" ht="82.5" customHeight="1" thickBot="1" x14ac:dyDescent="0.25">
      <c r="A22" s="39">
        <v>5</v>
      </c>
      <c r="B22" s="39" t="s">
        <v>15</v>
      </c>
      <c r="C22" s="39">
        <v>3</v>
      </c>
      <c r="D22" s="49" t="s">
        <v>16</v>
      </c>
      <c r="E22" s="341" t="s">
        <v>17</v>
      </c>
      <c r="F22" s="65">
        <v>424000</v>
      </c>
      <c r="G22" s="356"/>
      <c r="H22" s="65">
        <v>200000</v>
      </c>
      <c r="I22" s="65">
        <v>291000</v>
      </c>
      <c r="J22" s="65">
        <v>7000</v>
      </c>
      <c r="K22" s="378">
        <v>26000</v>
      </c>
      <c r="L22" s="65">
        <v>5000</v>
      </c>
      <c r="M22" s="82">
        <f>F22/1.19</f>
        <v>356302.52100840339</v>
      </c>
      <c r="N22" s="353"/>
      <c r="O22" s="82">
        <f>H22/1.19</f>
        <v>168067.22689075631</v>
      </c>
      <c r="P22" s="82">
        <f>I22/1.19</f>
        <v>244537.81512605044</v>
      </c>
      <c r="Q22" s="82">
        <f>J22/1.19</f>
        <v>5882.3529411764712</v>
      </c>
      <c r="R22" s="372">
        <f>K22/1.19</f>
        <v>21848.73949579832</v>
      </c>
      <c r="S22" s="82">
        <f>L22/1.19</f>
        <v>4201.680672268908</v>
      </c>
      <c r="T22" s="82">
        <f>M22+O22+P22+Q22+R22+S22</f>
        <v>800840.33613445389</v>
      </c>
      <c r="U22" s="366" t="s">
        <v>106</v>
      </c>
      <c r="V22" s="428" t="s">
        <v>139</v>
      </c>
      <c r="W22" s="428"/>
    </row>
    <row r="23" spans="1:42" ht="30" customHeight="1" thickBot="1" x14ac:dyDescent="0.25">
      <c r="A23" s="39">
        <v>6</v>
      </c>
      <c r="B23" s="39"/>
      <c r="C23" s="39"/>
      <c r="D23" s="70" t="s">
        <v>171</v>
      </c>
      <c r="E23" s="341"/>
      <c r="F23" s="65">
        <f>SUM(F22)</f>
        <v>424000</v>
      </c>
      <c r="G23" s="356"/>
      <c r="H23" s="65">
        <f t="shared" ref="H23:I23" si="4">H22</f>
        <v>200000</v>
      </c>
      <c r="I23" s="65">
        <f t="shared" si="4"/>
        <v>291000</v>
      </c>
      <c r="J23" s="65">
        <f>SUM(J22)</f>
        <v>7000</v>
      </c>
      <c r="K23" s="378">
        <f>SUM(K22)</f>
        <v>26000</v>
      </c>
      <c r="L23" s="65">
        <f t="shared" ref="L23:P23" si="5">L22</f>
        <v>5000</v>
      </c>
      <c r="M23" s="82">
        <f>M22</f>
        <v>356302.52100840339</v>
      </c>
      <c r="N23" s="353"/>
      <c r="O23" s="82">
        <f t="shared" si="5"/>
        <v>168067.22689075631</v>
      </c>
      <c r="P23" s="82">
        <f t="shared" si="5"/>
        <v>244537.81512605044</v>
      </c>
      <c r="Q23" s="82">
        <f>Q22</f>
        <v>5882.3529411764712</v>
      </c>
      <c r="R23" s="372">
        <f>R22</f>
        <v>21848.73949579832</v>
      </c>
      <c r="S23" s="82">
        <f>S22</f>
        <v>4201.680672268908</v>
      </c>
      <c r="T23" s="319">
        <f>T22</f>
        <v>800840.33613445389</v>
      </c>
      <c r="U23" s="366"/>
      <c r="V23" s="428"/>
      <c r="W23" s="428"/>
    </row>
    <row r="24" spans="1:42" ht="35.25" customHeight="1" thickBot="1" x14ac:dyDescent="0.25">
      <c r="A24" s="39">
        <v>7</v>
      </c>
      <c r="B24" s="39" t="s">
        <v>18</v>
      </c>
      <c r="C24" s="39">
        <v>4</v>
      </c>
      <c r="D24" s="49" t="s">
        <v>223</v>
      </c>
      <c r="E24" s="341" t="s">
        <v>19</v>
      </c>
      <c r="F24" s="65">
        <v>14000</v>
      </c>
      <c r="G24" s="356"/>
      <c r="H24" s="65">
        <v>24500</v>
      </c>
      <c r="I24" s="65">
        <v>73100</v>
      </c>
      <c r="J24" s="65">
        <v>1500</v>
      </c>
      <c r="K24" s="378">
        <v>2000</v>
      </c>
      <c r="L24" s="65">
        <v>9500</v>
      </c>
      <c r="M24" s="82">
        <f>F24/1.09</f>
        <v>12844.036697247706</v>
      </c>
      <c r="N24" s="353"/>
      <c r="O24" s="82">
        <f>H24/1.09</f>
        <v>22477.064220183485</v>
      </c>
      <c r="P24" s="82">
        <f>I24/1.09</f>
        <v>67064.220183486235</v>
      </c>
      <c r="Q24" s="82">
        <f>J24/1.09</f>
        <v>1376.1467889908256</v>
      </c>
      <c r="R24" s="372">
        <f>K24/1.09</f>
        <v>1834.8623853211009</v>
      </c>
      <c r="S24" s="82">
        <f>L24/1.09</f>
        <v>8715.596330275228</v>
      </c>
      <c r="T24" s="82">
        <f>M24+O24+P24+Q24+R24+S24</f>
        <v>114311.92660550459</v>
      </c>
      <c r="U24" s="366" t="s">
        <v>106</v>
      </c>
      <c r="V24" s="428"/>
      <c r="W24" s="428"/>
    </row>
    <row r="25" spans="1:42" ht="129" customHeight="1" thickBot="1" x14ac:dyDescent="0.25">
      <c r="A25" s="39">
        <v>8</v>
      </c>
      <c r="B25" s="39" t="s">
        <v>18</v>
      </c>
      <c r="C25" s="39">
        <v>5</v>
      </c>
      <c r="D25" s="49" t="s">
        <v>80</v>
      </c>
      <c r="E25" s="341" t="s">
        <v>20</v>
      </c>
      <c r="F25" s="65">
        <v>11000</v>
      </c>
      <c r="G25" s="356"/>
      <c r="H25" s="65">
        <v>5500</v>
      </c>
      <c r="I25" s="65">
        <v>31900</v>
      </c>
      <c r="J25" s="65">
        <v>2500</v>
      </c>
      <c r="K25" s="378">
        <v>2000</v>
      </c>
      <c r="L25" s="65">
        <v>3500</v>
      </c>
      <c r="M25" s="82">
        <f>F25/1.19</f>
        <v>9243.6974789915967</v>
      </c>
      <c r="N25" s="353"/>
      <c r="O25" s="82">
        <f>H25/1.19</f>
        <v>4621.8487394957983</v>
      </c>
      <c r="P25" s="82">
        <f>I25/1.19</f>
        <v>26806.722689075632</v>
      </c>
      <c r="Q25" s="82">
        <f>J25/1.19</f>
        <v>2100.840336134454</v>
      </c>
      <c r="R25" s="372">
        <f>K25/1.19</f>
        <v>1680.6722689075632</v>
      </c>
      <c r="S25" s="82">
        <f>L25/1.19</f>
        <v>2941.1764705882356</v>
      </c>
      <c r="T25" s="395">
        <f t="shared" ref="T25:T40" si="6">M25+O25+P25+Q25+R25+S25</f>
        <v>47394.957983193279</v>
      </c>
      <c r="U25" s="366" t="s">
        <v>106</v>
      </c>
      <c r="V25" s="216" t="s">
        <v>297</v>
      </c>
      <c r="W25" s="88" t="s">
        <v>297</v>
      </c>
    </row>
    <row r="26" spans="1:42" ht="28.5" customHeight="1" thickBot="1" x14ac:dyDescent="0.25">
      <c r="A26" s="39">
        <v>9</v>
      </c>
      <c r="B26" s="39"/>
      <c r="C26" s="39"/>
      <c r="D26" s="39" t="s">
        <v>172</v>
      </c>
      <c r="E26" s="341"/>
      <c r="F26" s="65">
        <f>SUM(F24:F25)</f>
        <v>25000</v>
      </c>
      <c r="G26" s="356"/>
      <c r="H26" s="65">
        <f>H24+H25</f>
        <v>30000</v>
      </c>
      <c r="I26" s="65">
        <f t="shared" ref="I26" si="7">SUM(I24:I25)</f>
        <v>105000</v>
      </c>
      <c r="J26" s="65">
        <f>SUM(J24:J25)</f>
        <v>4000</v>
      </c>
      <c r="K26" s="378">
        <f>SUM(K24:K25)</f>
        <v>4000</v>
      </c>
      <c r="L26" s="65">
        <f>SUM(L24:L25)</f>
        <v>13000</v>
      </c>
      <c r="M26" s="82">
        <f t="shared" ref="M26:P26" si="8">SUM(M24:M25)</f>
        <v>22087.734176239304</v>
      </c>
      <c r="N26" s="353"/>
      <c r="O26" s="82">
        <f t="shared" si="8"/>
        <v>27098.912959679285</v>
      </c>
      <c r="P26" s="82">
        <f t="shared" si="8"/>
        <v>93870.942872561864</v>
      </c>
      <c r="Q26" s="82">
        <f>SUM(Q24:Q25)</f>
        <v>3476.9871251252798</v>
      </c>
      <c r="R26" s="372">
        <f>SUM(R24:R25)</f>
        <v>3515.5346542286643</v>
      </c>
      <c r="S26" s="82">
        <f>SUM(S24:S25)</f>
        <v>11656.772800863464</v>
      </c>
      <c r="T26" s="395">
        <f t="shared" si="6"/>
        <v>161706.88458869784</v>
      </c>
      <c r="U26" s="367"/>
      <c r="V26" s="92"/>
      <c r="W26" s="92"/>
    </row>
    <row r="27" spans="1:42" ht="36" customHeight="1" thickBot="1" x14ac:dyDescent="0.25">
      <c r="A27" s="39">
        <v>10</v>
      </c>
      <c r="B27" s="39" t="s">
        <v>21</v>
      </c>
      <c r="C27" s="39">
        <v>6</v>
      </c>
      <c r="D27" s="49" t="s">
        <v>22</v>
      </c>
      <c r="E27" s="341" t="s">
        <v>23</v>
      </c>
      <c r="F27" s="65">
        <v>12000</v>
      </c>
      <c r="G27" s="356"/>
      <c r="H27" s="65">
        <v>0</v>
      </c>
      <c r="I27" s="65">
        <v>0</v>
      </c>
      <c r="J27" s="65">
        <v>0</v>
      </c>
      <c r="K27" s="378"/>
      <c r="L27" s="65">
        <v>0</v>
      </c>
      <c r="M27" s="82">
        <f>F27/1.19</f>
        <v>10084.033613445379</v>
      </c>
      <c r="N27" s="353"/>
      <c r="O27" s="82">
        <f t="shared" ref="O27:Q29" si="9">H27/1.19</f>
        <v>0</v>
      </c>
      <c r="P27" s="82">
        <f t="shared" si="9"/>
        <v>0</v>
      </c>
      <c r="Q27" s="82">
        <f t="shared" si="9"/>
        <v>0</v>
      </c>
      <c r="R27" s="372"/>
      <c r="S27" s="82">
        <f>L27/1.19</f>
        <v>0</v>
      </c>
      <c r="T27" s="395">
        <f t="shared" si="6"/>
        <v>10084.033613445379</v>
      </c>
      <c r="U27" s="465" t="s">
        <v>106</v>
      </c>
      <c r="V27" s="88" t="s">
        <v>294</v>
      </c>
      <c r="W27" s="88" t="s">
        <v>298</v>
      </c>
    </row>
    <row r="28" spans="1:42" ht="68.25" customHeight="1" thickBot="1" x14ac:dyDescent="0.25">
      <c r="A28" s="39">
        <v>11</v>
      </c>
      <c r="B28" s="39" t="s">
        <v>21</v>
      </c>
      <c r="C28" s="39">
        <v>7</v>
      </c>
      <c r="D28" s="49" t="s">
        <v>105</v>
      </c>
      <c r="E28" s="341" t="s">
        <v>24</v>
      </c>
      <c r="F28" s="65">
        <v>1000</v>
      </c>
      <c r="G28" s="356"/>
      <c r="H28" s="65">
        <v>0</v>
      </c>
      <c r="I28" s="65">
        <v>0</v>
      </c>
      <c r="J28" s="65">
        <v>0</v>
      </c>
      <c r="K28" s="378"/>
      <c r="L28" s="65">
        <v>0</v>
      </c>
      <c r="M28" s="82">
        <f>F28/1.19</f>
        <v>840.3361344537816</v>
      </c>
      <c r="N28" s="353"/>
      <c r="O28" s="82">
        <f t="shared" si="9"/>
        <v>0</v>
      </c>
      <c r="P28" s="82">
        <f t="shared" si="9"/>
        <v>0</v>
      </c>
      <c r="Q28" s="82">
        <f t="shared" si="9"/>
        <v>0</v>
      </c>
      <c r="R28" s="372"/>
      <c r="S28" s="82">
        <f>L28/1.19</f>
        <v>0</v>
      </c>
      <c r="T28" s="395">
        <f t="shared" si="6"/>
        <v>840.3361344537816</v>
      </c>
      <c r="U28" s="465"/>
      <c r="V28" s="88" t="s">
        <v>294</v>
      </c>
      <c r="W28" s="88" t="s">
        <v>298</v>
      </c>
      <c r="Y28" s="4" t="s">
        <v>118</v>
      </c>
    </row>
    <row r="29" spans="1:42" ht="39.75" customHeight="1" thickBot="1" x14ac:dyDescent="0.25">
      <c r="A29" s="39">
        <v>12</v>
      </c>
      <c r="B29" s="39" t="s">
        <v>21</v>
      </c>
      <c r="C29" s="39">
        <v>8</v>
      </c>
      <c r="D29" s="49" t="s">
        <v>25</v>
      </c>
      <c r="E29" s="341" t="s">
        <v>26</v>
      </c>
      <c r="F29" s="65">
        <v>1000</v>
      </c>
      <c r="G29" s="356"/>
      <c r="H29" s="65">
        <v>0</v>
      </c>
      <c r="I29" s="65">
        <v>0</v>
      </c>
      <c r="J29" s="65">
        <v>0</v>
      </c>
      <c r="K29" s="378"/>
      <c r="L29" s="65">
        <v>0</v>
      </c>
      <c r="M29" s="82">
        <f>F29/1.19</f>
        <v>840.3361344537816</v>
      </c>
      <c r="N29" s="353"/>
      <c r="O29" s="82">
        <f t="shared" si="9"/>
        <v>0</v>
      </c>
      <c r="P29" s="82">
        <f t="shared" si="9"/>
        <v>0</v>
      </c>
      <c r="Q29" s="82">
        <f t="shared" si="9"/>
        <v>0</v>
      </c>
      <c r="R29" s="372"/>
      <c r="S29" s="82">
        <f>L29/1.19</f>
        <v>0</v>
      </c>
      <c r="T29" s="395">
        <f t="shared" si="6"/>
        <v>840.3361344537816</v>
      </c>
      <c r="U29" s="465"/>
      <c r="V29" s="88" t="s">
        <v>294</v>
      </c>
      <c r="W29" s="88" t="s">
        <v>298</v>
      </c>
    </row>
    <row r="30" spans="1:42" ht="35.25" customHeight="1" thickBot="1" x14ac:dyDescent="0.25">
      <c r="A30" s="39">
        <v>13</v>
      </c>
      <c r="B30" s="39"/>
      <c r="C30" s="39"/>
      <c r="D30" s="70" t="s">
        <v>173</v>
      </c>
      <c r="E30" s="341"/>
      <c r="F30" s="65">
        <f>SUM(F27:F29)</f>
        <v>14000</v>
      </c>
      <c r="G30" s="356"/>
      <c r="H30" s="65">
        <f t="shared" ref="H30:S30" si="10">SUM(H27:H29)</f>
        <v>0</v>
      </c>
      <c r="I30" s="65">
        <f t="shared" si="10"/>
        <v>0</v>
      </c>
      <c r="J30" s="65">
        <f t="shared" si="10"/>
        <v>0</v>
      </c>
      <c r="K30" s="378"/>
      <c r="L30" s="65">
        <f t="shared" si="10"/>
        <v>0</v>
      </c>
      <c r="M30" s="319">
        <f t="shared" si="10"/>
        <v>11764.705882352941</v>
      </c>
      <c r="N30" s="353"/>
      <c r="O30" s="323">
        <f t="shared" si="10"/>
        <v>0</v>
      </c>
      <c r="P30" s="323">
        <f t="shared" si="10"/>
        <v>0</v>
      </c>
      <c r="Q30" s="323">
        <f t="shared" si="10"/>
        <v>0</v>
      </c>
      <c r="R30" s="378">
        <f t="shared" si="10"/>
        <v>0</v>
      </c>
      <c r="S30" s="323">
        <f t="shared" si="10"/>
        <v>0</v>
      </c>
      <c r="T30" s="395">
        <f t="shared" si="6"/>
        <v>11764.705882352941</v>
      </c>
      <c r="U30" s="367"/>
      <c r="V30" s="92"/>
      <c r="W30" s="93"/>
    </row>
    <row r="31" spans="1:42" ht="238.5" customHeight="1" thickBot="1" x14ac:dyDescent="0.25">
      <c r="A31" s="39">
        <v>14</v>
      </c>
      <c r="B31" s="39" t="s">
        <v>27</v>
      </c>
      <c r="C31" s="39">
        <v>9</v>
      </c>
      <c r="D31" s="49" t="s">
        <v>351</v>
      </c>
      <c r="E31" s="341" t="s">
        <v>28</v>
      </c>
      <c r="F31" s="65">
        <v>13000</v>
      </c>
      <c r="G31" s="356"/>
      <c r="H31" s="65">
        <v>0</v>
      </c>
      <c r="I31" s="65">
        <v>0</v>
      </c>
      <c r="J31" s="65">
        <v>0</v>
      </c>
      <c r="K31" s="378"/>
      <c r="L31" s="65">
        <v>0</v>
      </c>
      <c r="M31" s="82">
        <f>F31</f>
        <v>13000</v>
      </c>
      <c r="N31" s="353"/>
      <c r="O31" s="82">
        <f>H31</f>
        <v>0</v>
      </c>
      <c r="P31" s="82">
        <f>I31</f>
        <v>0</v>
      </c>
      <c r="Q31" s="82">
        <f>J31/1.19</f>
        <v>0</v>
      </c>
      <c r="R31" s="372"/>
      <c r="S31" s="82">
        <f>L31/1.19</f>
        <v>0</v>
      </c>
      <c r="T31" s="395">
        <f t="shared" si="6"/>
        <v>13000</v>
      </c>
      <c r="U31" s="366" t="s">
        <v>106</v>
      </c>
      <c r="V31" s="91" t="s">
        <v>295</v>
      </c>
      <c r="W31" s="94" t="s">
        <v>293</v>
      </c>
    </row>
    <row r="32" spans="1:42" ht="93" customHeight="1" thickBot="1" x14ac:dyDescent="0.25">
      <c r="A32" s="39">
        <v>15</v>
      </c>
      <c r="B32" s="39" t="s">
        <v>27</v>
      </c>
      <c r="C32" s="39">
        <v>10</v>
      </c>
      <c r="D32" s="351" t="s">
        <v>29</v>
      </c>
      <c r="E32" s="341" t="s">
        <v>30</v>
      </c>
      <c r="F32" s="323">
        <v>109000</v>
      </c>
      <c r="G32" s="356"/>
      <c r="H32" s="65">
        <v>0</v>
      </c>
      <c r="I32" s="65">
        <v>0</v>
      </c>
      <c r="J32" s="65">
        <v>0</v>
      </c>
      <c r="K32" s="378"/>
      <c r="L32" s="65">
        <v>0</v>
      </c>
      <c r="M32" s="82">
        <f>F32/1.19</f>
        <v>91596.638655462186</v>
      </c>
      <c r="N32" s="353"/>
      <c r="O32" s="82">
        <f t="shared" ref="O32:P34" si="11">H32/1.19</f>
        <v>0</v>
      </c>
      <c r="P32" s="372">
        <f t="shared" si="11"/>
        <v>0</v>
      </c>
      <c r="Q32" s="372">
        <f>J32/1.19</f>
        <v>0</v>
      </c>
      <c r="R32" s="372"/>
      <c r="S32" s="82">
        <f>L32/1.19</f>
        <v>0</v>
      </c>
      <c r="T32" s="395">
        <f t="shared" si="6"/>
        <v>91596.638655462186</v>
      </c>
      <c r="U32" s="366" t="s">
        <v>106</v>
      </c>
      <c r="V32" s="454" t="s">
        <v>348</v>
      </c>
      <c r="W32" s="455"/>
    </row>
    <row r="33" spans="1:25" s="46" customFormat="1" ht="48.75" customHeight="1" thickBot="1" x14ac:dyDescent="0.25">
      <c r="A33" s="376">
        <v>16</v>
      </c>
      <c r="B33" s="376" t="s">
        <v>27</v>
      </c>
      <c r="C33" s="376">
        <v>11</v>
      </c>
      <c r="D33" s="49" t="s">
        <v>363</v>
      </c>
      <c r="E33" s="377" t="s">
        <v>362</v>
      </c>
      <c r="F33" s="378">
        <v>84000</v>
      </c>
      <c r="G33" s="378"/>
      <c r="H33" s="378">
        <v>0</v>
      </c>
      <c r="I33" s="378">
        <v>0</v>
      </c>
      <c r="J33" s="378">
        <v>0</v>
      </c>
      <c r="K33" s="378"/>
      <c r="L33" s="378">
        <v>0</v>
      </c>
      <c r="M33" s="372">
        <f>F33/1.19</f>
        <v>70588.23529411765</v>
      </c>
      <c r="N33" s="372"/>
      <c r="O33" s="372">
        <f t="shared" si="11"/>
        <v>0</v>
      </c>
      <c r="P33" s="372">
        <f t="shared" si="11"/>
        <v>0</v>
      </c>
      <c r="Q33" s="372">
        <f>J33/1.19</f>
        <v>0</v>
      </c>
      <c r="R33" s="372"/>
      <c r="S33" s="372">
        <f>L33/1.19</f>
        <v>0</v>
      </c>
      <c r="T33" s="395">
        <f t="shared" si="6"/>
        <v>70588.23529411765</v>
      </c>
      <c r="U33" s="373" t="s">
        <v>106</v>
      </c>
      <c r="V33" s="375" t="s">
        <v>293</v>
      </c>
      <c r="W33" s="389" t="s">
        <v>293</v>
      </c>
    </row>
    <row r="34" spans="1:25" ht="44.25" customHeight="1" thickBot="1" x14ac:dyDescent="0.25">
      <c r="A34" s="376">
        <v>17</v>
      </c>
      <c r="B34" s="39" t="s">
        <v>27</v>
      </c>
      <c r="C34" s="39">
        <v>11.1</v>
      </c>
      <c r="D34" s="49" t="s">
        <v>357</v>
      </c>
      <c r="E34" s="341" t="s">
        <v>361</v>
      </c>
      <c r="F34" s="330">
        <v>9000</v>
      </c>
      <c r="G34" s="356"/>
      <c r="H34" s="330">
        <v>4000</v>
      </c>
      <c r="I34" s="330">
        <v>14000</v>
      </c>
      <c r="J34" s="330">
        <v>3000</v>
      </c>
      <c r="K34" s="378">
        <v>3000</v>
      </c>
      <c r="L34" s="330">
        <v>1000</v>
      </c>
      <c r="M34" s="82">
        <f>F34/1.19</f>
        <v>7563.0252100840344</v>
      </c>
      <c r="N34" s="353"/>
      <c r="O34" s="82">
        <f t="shared" si="11"/>
        <v>3361.3445378151264</v>
      </c>
      <c r="P34" s="82">
        <f t="shared" si="11"/>
        <v>11764.705882352942</v>
      </c>
      <c r="Q34" s="82">
        <f>J34/1.19</f>
        <v>2521.0084033613448</v>
      </c>
      <c r="R34" s="372">
        <f>K34/1.19</f>
        <v>2521.0084033613448</v>
      </c>
      <c r="S34" s="82">
        <f>L34/1.19</f>
        <v>840.3361344537816</v>
      </c>
      <c r="T34" s="395">
        <f t="shared" si="6"/>
        <v>28571.428571428576</v>
      </c>
      <c r="U34" s="366" t="s">
        <v>106</v>
      </c>
      <c r="V34" s="91" t="s">
        <v>293</v>
      </c>
      <c r="W34" s="94" t="s">
        <v>293</v>
      </c>
    </row>
    <row r="35" spans="1:25" ht="30" customHeight="1" thickBot="1" x14ac:dyDescent="0.25">
      <c r="A35" s="376">
        <v>18</v>
      </c>
      <c r="B35" s="44"/>
      <c r="C35" s="39"/>
      <c r="D35" s="70" t="s">
        <v>174</v>
      </c>
      <c r="E35" s="341"/>
      <c r="F35" s="65">
        <f>F31+F32+F33+F34</f>
        <v>215000</v>
      </c>
      <c r="G35" s="378"/>
      <c r="H35" s="378">
        <f t="shared" ref="H35:M35" si="12">H31+H32+H33+H34</f>
        <v>4000</v>
      </c>
      <c r="I35" s="378">
        <f t="shared" si="12"/>
        <v>14000</v>
      </c>
      <c r="J35" s="378">
        <f t="shared" si="12"/>
        <v>3000</v>
      </c>
      <c r="K35" s="378">
        <f t="shared" si="12"/>
        <v>3000</v>
      </c>
      <c r="L35" s="378">
        <f t="shared" si="12"/>
        <v>1000</v>
      </c>
      <c r="M35" s="372">
        <f t="shared" si="12"/>
        <v>182747.89915966388</v>
      </c>
      <c r="N35" s="372"/>
      <c r="O35" s="372">
        <f t="shared" ref="O35" si="13">O31+O32+O33+O34</f>
        <v>3361.3445378151264</v>
      </c>
      <c r="P35" s="372">
        <f t="shared" ref="P35" si="14">P31+P32+P33+P34</f>
        <v>11764.705882352942</v>
      </c>
      <c r="Q35" s="372">
        <f t="shared" ref="Q35:R35" si="15">Q31+Q32+Q33+Q34</f>
        <v>2521.0084033613448</v>
      </c>
      <c r="R35" s="372">
        <f t="shared" si="15"/>
        <v>2521.0084033613448</v>
      </c>
      <c r="S35" s="372">
        <f t="shared" ref="S35" si="16">S31+S32+S33+S34</f>
        <v>840.3361344537816</v>
      </c>
      <c r="T35" s="395">
        <f t="shared" si="6"/>
        <v>203756.30252100842</v>
      </c>
      <c r="U35" s="367"/>
      <c r="V35" s="95"/>
      <c r="W35" s="96"/>
    </row>
    <row r="36" spans="1:25" ht="285.75" customHeight="1" thickBot="1" x14ac:dyDescent="0.25">
      <c r="A36" s="376">
        <v>19</v>
      </c>
      <c r="B36" s="49" t="s">
        <v>31</v>
      </c>
      <c r="C36" s="73">
        <v>12</v>
      </c>
      <c r="D36" s="97" t="s">
        <v>219</v>
      </c>
      <c r="E36" s="341" t="s">
        <v>32</v>
      </c>
      <c r="F36" s="98">
        <v>2000</v>
      </c>
      <c r="G36" s="98"/>
      <c r="H36" s="98">
        <v>0</v>
      </c>
      <c r="I36" s="98">
        <v>0</v>
      </c>
      <c r="J36" s="98">
        <v>0</v>
      </c>
      <c r="K36" s="98"/>
      <c r="L36" s="98">
        <v>0</v>
      </c>
      <c r="M36" s="82">
        <f>F36/1.19</f>
        <v>1680.6722689075632</v>
      </c>
      <c r="N36" s="353"/>
      <c r="O36" s="82">
        <f t="shared" ref="O36:Q39" si="17">H36/1.19</f>
        <v>0</v>
      </c>
      <c r="P36" s="82">
        <f t="shared" si="17"/>
        <v>0</v>
      </c>
      <c r="Q36" s="82">
        <f t="shared" si="17"/>
        <v>0</v>
      </c>
      <c r="R36" s="372"/>
      <c r="S36" s="82">
        <f>L36/1.19</f>
        <v>0</v>
      </c>
      <c r="T36" s="395">
        <f t="shared" si="6"/>
        <v>1680.6722689075632</v>
      </c>
      <c r="U36" s="368" t="s">
        <v>106</v>
      </c>
      <c r="V36" s="88" t="s">
        <v>300</v>
      </c>
      <c r="W36" s="89" t="s">
        <v>301</v>
      </c>
      <c r="Y36" s="7"/>
    </row>
    <row r="37" spans="1:25" ht="144" customHeight="1" thickBot="1" x14ac:dyDescent="0.25">
      <c r="A37" s="376">
        <v>20</v>
      </c>
      <c r="B37" s="49" t="s">
        <v>31</v>
      </c>
      <c r="C37" s="73">
        <v>13</v>
      </c>
      <c r="D37" s="230" t="s">
        <v>145</v>
      </c>
      <c r="E37" s="341" t="s">
        <v>154</v>
      </c>
      <c r="F37" s="65">
        <v>0</v>
      </c>
      <c r="G37" s="356"/>
      <c r="H37" s="65">
        <v>0</v>
      </c>
      <c r="I37" s="65">
        <v>82500</v>
      </c>
      <c r="J37" s="65">
        <v>0</v>
      </c>
      <c r="K37" s="378"/>
      <c r="L37" s="65">
        <v>0</v>
      </c>
      <c r="M37" s="82">
        <f>F37/1.19</f>
        <v>0</v>
      </c>
      <c r="N37" s="353"/>
      <c r="O37" s="82">
        <f t="shared" si="17"/>
        <v>0</v>
      </c>
      <c r="P37" s="82">
        <f t="shared" si="17"/>
        <v>69327.731092436981</v>
      </c>
      <c r="Q37" s="82">
        <f t="shared" si="17"/>
        <v>0</v>
      </c>
      <c r="R37" s="372"/>
      <c r="S37" s="82">
        <f>L37/1.19</f>
        <v>0</v>
      </c>
      <c r="T37" s="395">
        <f t="shared" si="6"/>
        <v>69327.731092436981</v>
      </c>
      <c r="U37" s="368" t="s">
        <v>106</v>
      </c>
      <c r="V37" s="217" t="s">
        <v>294</v>
      </c>
      <c r="W37" s="216" t="s">
        <v>298</v>
      </c>
      <c r="Y37" s="7"/>
    </row>
    <row r="38" spans="1:25" s="46" customFormat="1" ht="64.5" customHeight="1" thickBot="1" x14ac:dyDescent="0.25">
      <c r="A38" s="376">
        <v>21</v>
      </c>
      <c r="B38" s="229" t="s">
        <v>31</v>
      </c>
      <c r="C38" s="73">
        <v>14</v>
      </c>
      <c r="D38" s="230" t="s">
        <v>232</v>
      </c>
      <c r="E38" s="341" t="s">
        <v>35</v>
      </c>
      <c r="F38" s="223">
        <v>2000</v>
      </c>
      <c r="G38" s="356"/>
      <c r="H38" s="223">
        <v>0</v>
      </c>
      <c r="I38" s="223">
        <v>600</v>
      </c>
      <c r="J38" s="223">
        <v>0</v>
      </c>
      <c r="K38" s="378"/>
      <c r="L38" s="223">
        <v>0</v>
      </c>
      <c r="M38" s="219">
        <f>F38/1.19</f>
        <v>1680.6722689075632</v>
      </c>
      <c r="N38" s="353"/>
      <c r="O38" s="219">
        <f t="shared" si="17"/>
        <v>0</v>
      </c>
      <c r="P38" s="219">
        <f t="shared" si="17"/>
        <v>504.20168067226894</v>
      </c>
      <c r="Q38" s="219">
        <f t="shared" si="17"/>
        <v>0</v>
      </c>
      <c r="R38" s="372"/>
      <c r="S38" s="219">
        <f>L38/1.19</f>
        <v>0</v>
      </c>
      <c r="T38" s="395">
        <f t="shared" si="6"/>
        <v>2184.8739495798322</v>
      </c>
      <c r="U38" s="368" t="s">
        <v>106</v>
      </c>
      <c r="V38" s="221" t="s">
        <v>294</v>
      </c>
      <c r="W38" s="220" t="s">
        <v>298</v>
      </c>
      <c r="Y38" s="7"/>
    </row>
    <row r="39" spans="1:25" s="46" customFormat="1" ht="78" customHeight="1" thickBot="1" x14ac:dyDescent="0.25">
      <c r="A39" s="376">
        <v>22</v>
      </c>
      <c r="B39" s="229" t="s">
        <v>31</v>
      </c>
      <c r="C39" s="73">
        <v>15</v>
      </c>
      <c r="D39" s="230" t="s">
        <v>233</v>
      </c>
      <c r="E39" s="341" t="s">
        <v>151</v>
      </c>
      <c r="F39" s="223">
        <v>17000</v>
      </c>
      <c r="G39" s="356"/>
      <c r="H39" s="223">
        <v>0</v>
      </c>
      <c r="I39" s="223">
        <v>3900</v>
      </c>
      <c r="J39" s="223">
        <v>1000</v>
      </c>
      <c r="K39" s="378"/>
      <c r="L39" s="223">
        <v>0</v>
      </c>
      <c r="M39" s="219">
        <f>F39/1.19</f>
        <v>14285.714285714286</v>
      </c>
      <c r="N39" s="353"/>
      <c r="O39" s="219">
        <f t="shared" si="17"/>
        <v>0</v>
      </c>
      <c r="P39" s="219">
        <f t="shared" si="17"/>
        <v>3277.3109243697481</v>
      </c>
      <c r="Q39" s="219">
        <f t="shared" si="17"/>
        <v>840.3361344537816</v>
      </c>
      <c r="R39" s="372"/>
      <c r="S39" s="219">
        <f>L39/1.19</f>
        <v>0</v>
      </c>
      <c r="T39" s="395">
        <f t="shared" si="6"/>
        <v>18403.361344537814</v>
      </c>
      <c r="U39" s="368" t="s">
        <v>106</v>
      </c>
      <c r="V39" s="221" t="s">
        <v>299</v>
      </c>
      <c r="W39" s="220" t="s">
        <v>293</v>
      </c>
      <c r="Y39" s="7"/>
    </row>
    <row r="40" spans="1:25" ht="27" customHeight="1" thickBot="1" x14ac:dyDescent="0.25">
      <c r="A40" s="376">
        <v>23</v>
      </c>
      <c r="B40" s="99"/>
      <c r="C40" s="39"/>
      <c r="D40" s="70" t="s">
        <v>175</v>
      </c>
      <c r="E40" s="341"/>
      <c r="F40" s="65">
        <f>F36+F37+F38+F39</f>
        <v>21000</v>
      </c>
      <c r="G40" s="356"/>
      <c r="H40" s="223">
        <f t="shared" ref="H40:S40" si="18">H36+H37+H38+H39</f>
        <v>0</v>
      </c>
      <c r="I40" s="223">
        <f t="shared" si="18"/>
        <v>87000</v>
      </c>
      <c r="J40" s="223">
        <f t="shared" si="18"/>
        <v>1000</v>
      </c>
      <c r="K40" s="378"/>
      <c r="L40" s="223">
        <f t="shared" si="18"/>
        <v>0</v>
      </c>
      <c r="M40" s="219">
        <f t="shared" si="18"/>
        <v>17647.058823529413</v>
      </c>
      <c r="N40" s="353"/>
      <c r="O40" s="319">
        <f t="shared" si="18"/>
        <v>0</v>
      </c>
      <c r="P40" s="319">
        <f t="shared" si="18"/>
        <v>73109.243697479003</v>
      </c>
      <c r="Q40" s="319">
        <f t="shared" si="18"/>
        <v>840.3361344537816</v>
      </c>
      <c r="R40" s="372"/>
      <c r="S40" s="319">
        <f t="shared" si="18"/>
        <v>0</v>
      </c>
      <c r="T40" s="395">
        <f t="shared" si="6"/>
        <v>91596.6386554622</v>
      </c>
      <c r="U40" s="367"/>
      <c r="V40" s="100"/>
      <c r="W40" s="101"/>
      <c r="Y40" s="7"/>
    </row>
    <row r="41" spans="1:25" ht="25.5" customHeight="1" thickBot="1" x14ac:dyDescent="0.25">
      <c r="A41" s="376">
        <v>24</v>
      </c>
      <c r="B41" s="86"/>
      <c r="C41" s="39"/>
      <c r="D41" s="49" t="s">
        <v>14</v>
      </c>
      <c r="E41" s="341"/>
      <c r="F41" s="65"/>
      <c r="G41" s="356"/>
      <c r="H41" s="41"/>
      <c r="I41" s="41"/>
      <c r="J41" s="41"/>
      <c r="K41" s="41"/>
      <c r="L41" s="41"/>
      <c r="M41" s="82"/>
      <c r="N41" s="353"/>
      <c r="O41" s="82"/>
      <c r="P41" s="82"/>
      <c r="Q41" s="82"/>
      <c r="R41" s="372"/>
      <c r="S41" s="82"/>
      <c r="T41" s="82"/>
      <c r="U41" s="367"/>
      <c r="V41" s="95"/>
      <c r="W41" s="96"/>
    </row>
    <row r="42" spans="1:25" s="46" customFormat="1" ht="44.25" customHeight="1" thickBot="1" x14ac:dyDescent="0.25">
      <c r="A42" s="385">
        <v>25</v>
      </c>
      <c r="B42" s="350" t="s">
        <v>33</v>
      </c>
      <c r="C42" s="385">
        <v>16</v>
      </c>
      <c r="D42" s="351" t="s">
        <v>368</v>
      </c>
      <c r="E42" s="388" t="s">
        <v>369</v>
      </c>
      <c r="F42" s="387">
        <v>1700</v>
      </c>
      <c r="G42" s="387"/>
      <c r="H42" s="387">
        <v>200</v>
      </c>
      <c r="I42" s="387">
        <v>4200</v>
      </c>
      <c r="J42" s="387">
        <v>500</v>
      </c>
      <c r="K42" s="387"/>
      <c r="L42" s="387">
        <v>400</v>
      </c>
      <c r="M42" s="380">
        <f>F42/1.19</f>
        <v>1428.5714285714287</v>
      </c>
      <c r="N42" s="380"/>
      <c r="O42" s="380">
        <f t="shared" ref="O42:Q46" si="19">H42/1.19</f>
        <v>168.0672268907563</v>
      </c>
      <c r="P42" s="380">
        <f t="shared" si="19"/>
        <v>3529.4117647058824</v>
      </c>
      <c r="Q42" s="380">
        <f t="shared" si="19"/>
        <v>420.1680672268908</v>
      </c>
      <c r="R42" s="380"/>
      <c r="S42" s="380">
        <f>L42/1.19</f>
        <v>336.1344537815126</v>
      </c>
      <c r="T42" s="380">
        <f>M42+O42+P42+Q42+S42</f>
        <v>5882.3529411764703</v>
      </c>
      <c r="U42" s="381" t="s">
        <v>106</v>
      </c>
      <c r="V42" s="274" t="s">
        <v>299</v>
      </c>
      <c r="W42" s="388" t="s">
        <v>298</v>
      </c>
    </row>
    <row r="43" spans="1:25" ht="118.5" customHeight="1" thickBot="1" x14ac:dyDescent="0.25">
      <c r="A43" s="376">
        <v>26</v>
      </c>
      <c r="B43" s="86" t="s">
        <v>33</v>
      </c>
      <c r="C43" s="39">
        <v>16.100000000000001</v>
      </c>
      <c r="D43" s="102" t="s">
        <v>253</v>
      </c>
      <c r="E43" s="360" t="s">
        <v>95</v>
      </c>
      <c r="F43" s="40">
        <v>10300</v>
      </c>
      <c r="G43" s="40"/>
      <c r="H43" s="65">
        <v>8800</v>
      </c>
      <c r="I43" s="65">
        <v>17800</v>
      </c>
      <c r="J43" s="65">
        <v>1500</v>
      </c>
      <c r="K43" s="378"/>
      <c r="L43" s="65">
        <v>600</v>
      </c>
      <c r="M43" s="82">
        <f>F43/1.19</f>
        <v>8655.4621848739498</v>
      </c>
      <c r="N43" s="353"/>
      <c r="O43" s="82">
        <f t="shared" si="19"/>
        <v>7394.9579831932779</v>
      </c>
      <c r="P43" s="82">
        <f t="shared" si="19"/>
        <v>14957.983193277312</v>
      </c>
      <c r="Q43" s="82">
        <f t="shared" si="19"/>
        <v>1260.5042016806724</v>
      </c>
      <c r="R43" s="372"/>
      <c r="S43" s="82">
        <f>L43/1.19</f>
        <v>504.20168067226894</v>
      </c>
      <c r="T43" s="395">
        <f t="shared" ref="T43:T74" si="20">M43+O43+P43+Q43+S43</f>
        <v>32773.10924369748</v>
      </c>
      <c r="U43" s="366" t="s">
        <v>106</v>
      </c>
      <c r="V43" s="91" t="s">
        <v>294</v>
      </c>
      <c r="W43" s="94" t="s">
        <v>302</v>
      </c>
    </row>
    <row r="44" spans="1:25" ht="115.5" customHeight="1" thickBot="1" x14ac:dyDescent="0.25">
      <c r="A44" s="376">
        <v>27</v>
      </c>
      <c r="B44" s="86" t="s">
        <v>33</v>
      </c>
      <c r="C44" s="39">
        <v>17</v>
      </c>
      <c r="D44" s="97" t="s">
        <v>251</v>
      </c>
      <c r="E44" s="341" t="s">
        <v>34</v>
      </c>
      <c r="F44" s="65">
        <v>30000</v>
      </c>
      <c r="G44" s="356"/>
      <c r="H44" s="65">
        <v>2000</v>
      </c>
      <c r="I44" s="65">
        <v>5000</v>
      </c>
      <c r="J44" s="65">
        <v>1000</v>
      </c>
      <c r="K44" s="378"/>
      <c r="L44" s="65">
        <v>1000</v>
      </c>
      <c r="M44" s="82">
        <f>F44/1.19</f>
        <v>25210.084033613446</v>
      </c>
      <c r="N44" s="353"/>
      <c r="O44" s="82">
        <f t="shared" si="19"/>
        <v>1680.6722689075632</v>
      </c>
      <c r="P44" s="82">
        <f t="shared" si="19"/>
        <v>4201.680672268908</v>
      </c>
      <c r="Q44" s="82">
        <f t="shared" si="19"/>
        <v>840.3361344537816</v>
      </c>
      <c r="R44" s="372"/>
      <c r="S44" s="82">
        <f>L44/1.19</f>
        <v>840.3361344537816</v>
      </c>
      <c r="T44" s="395">
        <f t="shared" si="20"/>
        <v>32773.10924369748</v>
      </c>
      <c r="U44" s="366" t="s">
        <v>106</v>
      </c>
      <c r="V44" s="91" t="s">
        <v>383</v>
      </c>
      <c r="W44" s="94" t="s">
        <v>311</v>
      </c>
    </row>
    <row r="45" spans="1:25" s="46" customFormat="1" ht="113.25" customHeight="1" thickBot="1" x14ac:dyDescent="0.25">
      <c r="A45" s="376">
        <v>28</v>
      </c>
      <c r="B45" s="324" t="s">
        <v>33</v>
      </c>
      <c r="C45" s="322">
        <v>18</v>
      </c>
      <c r="D45" s="103" t="s">
        <v>280</v>
      </c>
      <c r="E45" s="341" t="s">
        <v>272</v>
      </c>
      <c r="F45" s="323">
        <v>0</v>
      </c>
      <c r="G45" s="356"/>
      <c r="H45" s="323">
        <v>0</v>
      </c>
      <c r="I45" s="323">
        <v>0</v>
      </c>
      <c r="J45" s="323">
        <v>0</v>
      </c>
      <c r="K45" s="378"/>
      <c r="L45" s="323">
        <v>0</v>
      </c>
      <c r="M45" s="319">
        <f>F45/1.19</f>
        <v>0</v>
      </c>
      <c r="N45" s="353"/>
      <c r="O45" s="319">
        <f t="shared" si="19"/>
        <v>0</v>
      </c>
      <c r="P45" s="319">
        <f t="shared" si="19"/>
        <v>0</v>
      </c>
      <c r="Q45" s="319">
        <f t="shared" si="19"/>
        <v>0</v>
      </c>
      <c r="R45" s="372"/>
      <c r="S45" s="319">
        <f>L45/1.19</f>
        <v>0</v>
      </c>
      <c r="T45" s="395">
        <f t="shared" si="20"/>
        <v>0</v>
      </c>
      <c r="U45" s="366"/>
      <c r="V45" s="91"/>
      <c r="W45" s="218"/>
    </row>
    <row r="46" spans="1:25" s="46" customFormat="1" ht="97.5" customHeight="1" thickBot="1" x14ac:dyDescent="0.25">
      <c r="A46" s="376">
        <v>29</v>
      </c>
      <c r="B46" s="292" t="s">
        <v>33</v>
      </c>
      <c r="C46" s="291">
        <v>19</v>
      </c>
      <c r="D46" s="103" t="s">
        <v>273</v>
      </c>
      <c r="E46" s="341" t="s">
        <v>379</v>
      </c>
      <c r="F46" s="293">
        <v>0</v>
      </c>
      <c r="G46" s="356"/>
      <c r="H46" s="293">
        <v>1005</v>
      </c>
      <c r="I46" s="293">
        <v>1588</v>
      </c>
      <c r="J46" s="293">
        <v>0</v>
      </c>
      <c r="K46" s="378"/>
      <c r="L46" s="293">
        <v>0</v>
      </c>
      <c r="M46" s="288">
        <f>F46/1.19</f>
        <v>0</v>
      </c>
      <c r="N46" s="353"/>
      <c r="O46" s="288">
        <f t="shared" si="19"/>
        <v>844.53781512605042</v>
      </c>
      <c r="P46" s="288">
        <f t="shared" si="19"/>
        <v>1334.453781512605</v>
      </c>
      <c r="Q46" s="288">
        <f t="shared" si="19"/>
        <v>0</v>
      </c>
      <c r="R46" s="372"/>
      <c r="S46" s="288">
        <f>L46/1.19</f>
        <v>0</v>
      </c>
      <c r="T46" s="395">
        <f t="shared" si="20"/>
        <v>2178.9915966386552</v>
      </c>
      <c r="U46" s="366" t="s">
        <v>276</v>
      </c>
      <c r="V46" s="289" t="s">
        <v>326</v>
      </c>
      <c r="W46" s="290" t="s">
        <v>293</v>
      </c>
    </row>
    <row r="47" spans="1:25" ht="25.5" customHeight="1" thickBot="1" x14ac:dyDescent="0.25">
      <c r="A47" s="376">
        <v>30</v>
      </c>
      <c r="B47" s="86"/>
      <c r="C47" s="39"/>
      <c r="D47" s="49" t="s">
        <v>81</v>
      </c>
      <c r="E47" s="341"/>
      <c r="F47" s="40">
        <f>SUM(F42:F46)</f>
        <v>42000</v>
      </c>
      <c r="G47" s="40"/>
      <c r="H47" s="40">
        <f t="shared" ref="H47:M47" si="21">SUM(H42:H46)</f>
        <v>12005</v>
      </c>
      <c r="I47" s="40">
        <f t="shared" si="21"/>
        <v>28588</v>
      </c>
      <c r="J47" s="40">
        <f t="shared" si="21"/>
        <v>3000</v>
      </c>
      <c r="K47" s="40">
        <f t="shared" si="21"/>
        <v>0</v>
      </c>
      <c r="L47" s="40">
        <f t="shared" si="21"/>
        <v>2000</v>
      </c>
      <c r="M47" s="40">
        <f t="shared" si="21"/>
        <v>35294.117647058825</v>
      </c>
      <c r="N47" s="353"/>
      <c r="O47" s="288">
        <f t="shared" ref="O47:S47" si="22">SUM(O43:O46)</f>
        <v>9920.1680672268903</v>
      </c>
      <c r="P47" s="288">
        <f t="shared" si="22"/>
        <v>20494.117647058825</v>
      </c>
      <c r="Q47" s="288">
        <f t="shared" si="22"/>
        <v>2100.840336134454</v>
      </c>
      <c r="R47" s="372"/>
      <c r="S47" s="288">
        <f t="shared" si="22"/>
        <v>1344.5378151260506</v>
      </c>
      <c r="T47" s="395">
        <f t="shared" si="20"/>
        <v>69153.781512605041</v>
      </c>
      <c r="U47" s="367"/>
      <c r="V47" s="91"/>
      <c r="W47" s="94"/>
    </row>
    <row r="48" spans="1:25" ht="319.5" customHeight="1" thickBot="1" x14ac:dyDescent="0.25">
      <c r="A48" s="39">
        <v>31</v>
      </c>
      <c r="B48" s="86" t="s">
        <v>33</v>
      </c>
      <c r="C48" s="50" t="s">
        <v>198</v>
      </c>
      <c r="D48" s="104" t="s">
        <v>157</v>
      </c>
      <c r="E48" s="341" t="s">
        <v>100</v>
      </c>
      <c r="F48" s="40">
        <v>5000</v>
      </c>
      <c r="G48" s="40"/>
      <c r="H48" s="65">
        <v>2600</v>
      </c>
      <c r="I48" s="65">
        <v>4000</v>
      </c>
      <c r="J48" s="65">
        <v>500</v>
      </c>
      <c r="K48" s="378"/>
      <c r="L48" s="65">
        <v>500</v>
      </c>
      <c r="M48" s="82">
        <f t="shared" ref="M48:M56" si="23">F48/1.19</f>
        <v>4201.680672268908</v>
      </c>
      <c r="N48" s="353"/>
      <c r="O48" s="82">
        <f t="shared" ref="O48:O56" si="24">H48/1.19</f>
        <v>2184.8739495798322</v>
      </c>
      <c r="P48" s="82">
        <f t="shared" ref="P48:P56" si="25">I48/1.19</f>
        <v>3361.3445378151264</v>
      </c>
      <c r="Q48" s="82">
        <f t="shared" ref="Q48:Q56" si="26">J48/1.19</f>
        <v>420.1680672268908</v>
      </c>
      <c r="R48" s="372"/>
      <c r="S48" s="82">
        <f t="shared" ref="S48:S56" si="27">L48/1.19</f>
        <v>420.1680672268908</v>
      </c>
      <c r="T48" s="395">
        <f t="shared" si="20"/>
        <v>10588.235294117647</v>
      </c>
      <c r="U48" s="366" t="s">
        <v>106</v>
      </c>
      <c r="V48" s="91" t="s">
        <v>304</v>
      </c>
      <c r="W48" s="94" t="s">
        <v>303</v>
      </c>
    </row>
    <row r="49" spans="1:24" ht="62.25" customHeight="1" thickBot="1" x14ac:dyDescent="0.3">
      <c r="A49" s="39">
        <v>32</v>
      </c>
      <c r="B49" s="63" t="s">
        <v>33</v>
      </c>
      <c r="C49" s="50" t="s">
        <v>199</v>
      </c>
      <c r="D49" s="105" t="s">
        <v>158</v>
      </c>
      <c r="E49" s="341" t="s">
        <v>96</v>
      </c>
      <c r="F49" s="65">
        <v>2000</v>
      </c>
      <c r="G49" s="356"/>
      <c r="H49" s="65">
        <v>0</v>
      </c>
      <c r="I49" s="65">
        <v>0</v>
      </c>
      <c r="J49" s="65">
        <v>0</v>
      </c>
      <c r="K49" s="378"/>
      <c r="L49" s="65">
        <v>0</v>
      </c>
      <c r="M49" s="82">
        <f t="shared" si="23"/>
        <v>1680.6722689075632</v>
      </c>
      <c r="N49" s="353"/>
      <c r="O49" s="82">
        <f t="shared" si="24"/>
        <v>0</v>
      </c>
      <c r="P49" s="82">
        <f t="shared" si="25"/>
        <v>0</v>
      </c>
      <c r="Q49" s="82">
        <f t="shared" si="26"/>
        <v>0</v>
      </c>
      <c r="R49" s="372"/>
      <c r="S49" s="82">
        <f t="shared" si="27"/>
        <v>0</v>
      </c>
      <c r="T49" s="395">
        <f t="shared" si="20"/>
        <v>1680.6722689075632</v>
      </c>
      <c r="U49" s="366" t="s">
        <v>106</v>
      </c>
      <c r="V49" s="91" t="s">
        <v>304</v>
      </c>
      <c r="W49" s="94" t="s">
        <v>305</v>
      </c>
      <c r="X49" s="45"/>
    </row>
    <row r="50" spans="1:24" ht="207" customHeight="1" thickBot="1" x14ac:dyDescent="0.3">
      <c r="A50" s="39">
        <v>33</v>
      </c>
      <c r="B50" s="86" t="s">
        <v>33</v>
      </c>
      <c r="C50" s="50" t="s">
        <v>200</v>
      </c>
      <c r="D50" s="105" t="s">
        <v>180</v>
      </c>
      <c r="E50" s="341" t="s">
        <v>99</v>
      </c>
      <c r="F50" s="65">
        <v>7000</v>
      </c>
      <c r="G50" s="356"/>
      <c r="H50" s="40">
        <v>500</v>
      </c>
      <c r="I50" s="65">
        <v>3500</v>
      </c>
      <c r="J50" s="65">
        <v>0</v>
      </c>
      <c r="K50" s="378"/>
      <c r="L50" s="65">
        <v>950</v>
      </c>
      <c r="M50" s="82">
        <f t="shared" si="23"/>
        <v>5882.3529411764712</v>
      </c>
      <c r="N50" s="353"/>
      <c r="O50" s="82">
        <f t="shared" si="24"/>
        <v>420.1680672268908</v>
      </c>
      <c r="P50" s="82">
        <f t="shared" si="25"/>
        <v>2941.1764705882356</v>
      </c>
      <c r="Q50" s="82">
        <f t="shared" si="26"/>
        <v>0</v>
      </c>
      <c r="R50" s="372"/>
      <c r="S50" s="82">
        <f t="shared" si="27"/>
        <v>798.31932773109247</v>
      </c>
      <c r="T50" s="395">
        <f t="shared" si="20"/>
        <v>10042.016806722691</v>
      </c>
      <c r="U50" s="366" t="s">
        <v>106</v>
      </c>
      <c r="V50" s="91" t="s">
        <v>306</v>
      </c>
      <c r="W50" s="94" t="s">
        <v>302</v>
      </c>
    </row>
    <row r="51" spans="1:24" ht="63" customHeight="1" thickBot="1" x14ac:dyDescent="0.25">
      <c r="A51" s="39">
        <v>34</v>
      </c>
      <c r="B51" s="86" t="s">
        <v>33</v>
      </c>
      <c r="C51" s="50" t="s">
        <v>201</v>
      </c>
      <c r="D51" s="103" t="s">
        <v>125</v>
      </c>
      <c r="E51" s="341" t="s">
        <v>36</v>
      </c>
      <c r="F51" s="65">
        <v>2000</v>
      </c>
      <c r="G51" s="356"/>
      <c r="H51" s="65">
        <v>0</v>
      </c>
      <c r="I51" s="65">
        <v>0</v>
      </c>
      <c r="J51" s="65">
        <v>0</v>
      </c>
      <c r="K51" s="378"/>
      <c r="L51" s="65">
        <v>0</v>
      </c>
      <c r="M51" s="82">
        <f t="shared" si="23"/>
        <v>1680.6722689075632</v>
      </c>
      <c r="N51" s="353"/>
      <c r="O51" s="82">
        <f t="shared" si="24"/>
        <v>0</v>
      </c>
      <c r="P51" s="82">
        <f t="shared" si="25"/>
        <v>0</v>
      </c>
      <c r="Q51" s="82">
        <f t="shared" si="26"/>
        <v>0</v>
      </c>
      <c r="R51" s="372"/>
      <c r="S51" s="82">
        <f t="shared" si="27"/>
        <v>0</v>
      </c>
      <c r="T51" s="395">
        <f t="shared" si="20"/>
        <v>1680.6722689075632</v>
      </c>
      <c r="U51" s="366" t="s">
        <v>106</v>
      </c>
      <c r="V51" s="91" t="s">
        <v>297</v>
      </c>
      <c r="W51" s="91" t="s">
        <v>297</v>
      </c>
    </row>
    <row r="52" spans="1:24" ht="104.25" customHeight="1" thickBot="1" x14ac:dyDescent="0.25">
      <c r="A52" s="39">
        <v>35</v>
      </c>
      <c r="B52" s="86" t="s">
        <v>33</v>
      </c>
      <c r="C52" s="50" t="s">
        <v>202</v>
      </c>
      <c r="D52" s="97" t="s">
        <v>181</v>
      </c>
      <c r="E52" s="341" t="s">
        <v>38</v>
      </c>
      <c r="F52" s="65">
        <v>90000</v>
      </c>
      <c r="G52" s="356"/>
      <c r="H52" s="65">
        <v>2000</v>
      </c>
      <c r="I52" s="65">
        <v>6400</v>
      </c>
      <c r="J52" s="65">
        <v>700</v>
      </c>
      <c r="K52" s="378"/>
      <c r="L52" s="65">
        <v>900</v>
      </c>
      <c r="M52" s="82">
        <f t="shared" si="23"/>
        <v>75630.252100840342</v>
      </c>
      <c r="N52" s="353"/>
      <c r="O52" s="82">
        <f t="shared" si="24"/>
        <v>1680.6722689075632</v>
      </c>
      <c r="P52" s="82">
        <f t="shared" si="25"/>
        <v>5378.1512605042017</v>
      </c>
      <c r="Q52" s="82">
        <f t="shared" si="26"/>
        <v>588.23529411764707</v>
      </c>
      <c r="R52" s="372"/>
      <c r="S52" s="82">
        <f t="shared" si="27"/>
        <v>756.30252100840335</v>
      </c>
      <c r="T52" s="395">
        <f t="shared" si="20"/>
        <v>84033.613445378171</v>
      </c>
      <c r="U52" s="366" t="s">
        <v>106</v>
      </c>
      <c r="V52" s="91" t="s">
        <v>293</v>
      </c>
      <c r="W52" s="91" t="s">
        <v>293</v>
      </c>
      <c r="X52" s="45"/>
    </row>
    <row r="53" spans="1:24" ht="171" customHeight="1" thickBot="1" x14ac:dyDescent="0.25">
      <c r="A53" s="376">
        <v>36</v>
      </c>
      <c r="B53" s="86" t="s">
        <v>33</v>
      </c>
      <c r="C53" s="50" t="s">
        <v>183</v>
      </c>
      <c r="D53" s="106" t="s">
        <v>159</v>
      </c>
      <c r="E53" s="361" t="s">
        <v>39</v>
      </c>
      <c r="F53" s="65">
        <v>8000</v>
      </c>
      <c r="G53" s="356"/>
      <c r="H53" s="65">
        <v>500</v>
      </c>
      <c r="I53" s="65">
        <v>2400</v>
      </c>
      <c r="J53" s="65">
        <v>200</v>
      </c>
      <c r="K53" s="378"/>
      <c r="L53" s="65">
        <v>500</v>
      </c>
      <c r="M53" s="82">
        <f t="shared" si="23"/>
        <v>6722.6890756302528</v>
      </c>
      <c r="N53" s="353"/>
      <c r="O53" s="82">
        <f t="shared" si="24"/>
        <v>420.1680672268908</v>
      </c>
      <c r="P53" s="82">
        <f t="shared" si="25"/>
        <v>2016.8067226890757</v>
      </c>
      <c r="Q53" s="82">
        <f t="shared" si="26"/>
        <v>168.0672268907563</v>
      </c>
      <c r="R53" s="372"/>
      <c r="S53" s="82">
        <f t="shared" si="27"/>
        <v>420.1680672268908</v>
      </c>
      <c r="T53" s="395">
        <f t="shared" si="20"/>
        <v>9747.8991596638662</v>
      </c>
      <c r="U53" s="366" t="s">
        <v>106</v>
      </c>
      <c r="V53" s="91" t="s">
        <v>293</v>
      </c>
      <c r="W53" s="91" t="s">
        <v>293</v>
      </c>
    </row>
    <row r="54" spans="1:24" s="46" customFormat="1" ht="220.5" customHeight="1" thickBot="1" x14ac:dyDescent="0.25">
      <c r="A54" s="376">
        <v>37</v>
      </c>
      <c r="B54" s="86" t="s">
        <v>33</v>
      </c>
      <c r="C54" s="50" t="s">
        <v>184</v>
      </c>
      <c r="D54" s="107" t="s">
        <v>327</v>
      </c>
      <c r="E54" s="362" t="s">
        <v>37</v>
      </c>
      <c r="F54" s="65">
        <v>64000</v>
      </c>
      <c r="G54" s="356"/>
      <c r="H54" s="65">
        <v>2600</v>
      </c>
      <c r="I54" s="65">
        <v>7500</v>
      </c>
      <c r="J54" s="65">
        <v>1750</v>
      </c>
      <c r="K54" s="378"/>
      <c r="L54" s="65">
        <v>1750</v>
      </c>
      <c r="M54" s="82">
        <f t="shared" si="23"/>
        <v>53781.512605042022</v>
      </c>
      <c r="N54" s="353"/>
      <c r="O54" s="82">
        <f t="shared" si="24"/>
        <v>2184.8739495798322</v>
      </c>
      <c r="P54" s="82">
        <f t="shared" si="25"/>
        <v>6302.5210084033615</v>
      </c>
      <c r="Q54" s="82">
        <f t="shared" si="26"/>
        <v>1470.5882352941178</v>
      </c>
      <c r="R54" s="372"/>
      <c r="S54" s="82">
        <f t="shared" si="27"/>
        <v>1470.5882352941178</v>
      </c>
      <c r="T54" s="395">
        <f t="shared" si="20"/>
        <v>65210.08403361345</v>
      </c>
      <c r="U54" s="366" t="s">
        <v>106</v>
      </c>
      <c r="V54" s="94" t="s">
        <v>293</v>
      </c>
      <c r="W54" s="94" t="s">
        <v>293</v>
      </c>
    </row>
    <row r="55" spans="1:24" ht="197.25" customHeight="1" thickBot="1" x14ac:dyDescent="0.25">
      <c r="A55" s="376">
        <v>38</v>
      </c>
      <c r="B55" s="86" t="s">
        <v>33</v>
      </c>
      <c r="C55" s="50" t="s">
        <v>185</v>
      </c>
      <c r="D55" s="106" t="s">
        <v>160</v>
      </c>
      <c r="E55" s="361" t="s">
        <v>40</v>
      </c>
      <c r="F55" s="65">
        <v>10000</v>
      </c>
      <c r="G55" s="356"/>
      <c r="H55" s="65">
        <v>1750</v>
      </c>
      <c r="I55" s="65">
        <v>8400</v>
      </c>
      <c r="J55" s="65">
        <v>400</v>
      </c>
      <c r="K55" s="378"/>
      <c r="L55" s="65">
        <v>900</v>
      </c>
      <c r="M55" s="82">
        <f t="shared" si="23"/>
        <v>8403.361344537816</v>
      </c>
      <c r="N55" s="353"/>
      <c r="O55" s="82">
        <f t="shared" si="24"/>
        <v>1470.5882352941178</v>
      </c>
      <c r="P55" s="82">
        <f t="shared" si="25"/>
        <v>7058.8235294117649</v>
      </c>
      <c r="Q55" s="82">
        <f t="shared" si="26"/>
        <v>336.1344537815126</v>
      </c>
      <c r="R55" s="372"/>
      <c r="S55" s="82">
        <f t="shared" si="27"/>
        <v>756.30252100840335</v>
      </c>
      <c r="T55" s="395">
        <f t="shared" si="20"/>
        <v>18025.210084033613</v>
      </c>
      <c r="U55" s="366" t="s">
        <v>106</v>
      </c>
      <c r="V55" s="91" t="s">
        <v>293</v>
      </c>
      <c r="W55" s="94" t="s">
        <v>293</v>
      </c>
    </row>
    <row r="56" spans="1:24" s="46" customFormat="1" ht="75.75" customHeight="1" thickBot="1" x14ac:dyDescent="0.25">
      <c r="A56" s="376">
        <v>39</v>
      </c>
      <c r="B56" s="324" t="s">
        <v>33</v>
      </c>
      <c r="C56" s="50" t="s">
        <v>186</v>
      </c>
      <c r="D56" s="106" t="s">
        <v>328</v>
      </c>
      <c r="E56" s="361" t="s">
        <v>307</v>
      </c>
      <c r="F56" s="323">
        <v>36000</v>
      </c>
      <c r="G56" s="356"/>
      <c r="H56" s="323">
        <v>0</v>
      </c>
      <c r="I56" s="323">
        <v>0</v>
      </c>
      <c r="J56" s="323">
        <v>0</v>
      </c>
      <c r="K56" s="378"/>
      <c r="L56" s="323">
        <v>0</v>
      </c>
      <c r="M56" s="319">
        <f t="shared" si="23"/>
        <v>30252.100840336137</v>
      </c>
      <c r="N56" s="353"/>
      <c r="O56" s="319">
        <f t="shared" si="24"/>
        <v>0</v>
      </c>
      <c r="P56" s="319">
        <f t="shared" si="25"/>
        <v>0</v>
      </c>
      <c r="Q56" s="319">
        <f t="shared" si="26"/>
        <v>0</v>
      </c>
      <c r="R56" s="372"/>
      <c r="S56" s="319">
        <f t="shared" si="27"/>
        <v>0</v>
      </c>
      <c r="T56" s="395">
        <f t="shared" si="20"/>
        <v>30252.100840336137</v>
      </c>
      <c r="U56" s="366" t="s">
        <v>106</v>
      </c>
      <c r="V56" s="91" t="s">
        <v>308</v>
      </c>
      <c r="W56" s="218" t="s">
        <v>293</v>
      </c>
    </row>
    <row r="57" spans="1:24" ht="61.5" customHeight="1" thickBot="1" x14ac:dyDescent="0.25">
      <c r="A57" s="376">
        <v>40</v>
      </c>
      <c r="B57" s="86" t="s">
        <v>33</v>
      </c>
      <c r="C57" s="50" t="s">
        <v>187</v>
      </c>
      <c r="D57" s="108" t="s">
        <v>161</v>
      </c>
      <c r="E57" s="341" t="s">
        <v>41</v>
      </c>
      <c r="F57" s="65">
        <v>30000</v>
      </c>
      <c r="G57" s="356"/>
      <c r="H57" s="65">
        <v>0</v>
      </c>
      <c r="I57" s="65">
        <v>0</v>
      </c>
      <c r="J57" s="65">
        <v>0</v>
      </c>
      <c r="K57" s="378"/>
      <c r="L57" s="65">
        <v>0</v>
      </c>
      <c r="M57" s="109">
        <f>F57</f>
        <v>30000</v>
      </c>
      <c r="N57" s="109"/>
      <c r="O57" s="82">
        <f>H57</f>
        <v>0</v>
      </c>
      <c r="P57" s="82">
        <f>I57</f>
        <v>0</v>
      </c>
      <c r="Q57" s="82">
        <f>J57</f>
        <v>0</v>
      </c>
      <c r="R57" s="372"/>
      <c r="S57" s="82">
        <f>L57</f>
        <v>0</v>
      </c>
      <c r="T57" s="395">
        <f t="shared" si="20"/>
        <v>30000</v>
      </c>
      <c r="U57" s="366" t="s">
        <v>106</v>
      </c>
      <c r="V57" s="94" t="s">
        <v>299</v>
      </c>
      <c r="W57" s="94" t="s">
        <v>293</v>
      </c>
    </row>
    <row r="58" spans="1:24" ht="191.25" customHeight="1" thickBot="1" x14ac:dyDescent="0.25">
      <c r="A58" s="376">
        <v>41</v>
      </c>
      <c r="B58" s="86" t="s">
        <v>33</v>
      </c>
      <c r="C58" s="50" t="s">
        <v>188</v>
      </c>
      <c r="D58" s="103" t="s">
        <v>352</v>
      </c>
      <c r="E58" s="341" t="s">
        <v>42</v>
      </c>
      <c r="F58" s="65">
        <v>24000</v>
      </c>
      <c r="G58" s="356"/>
      <c r="H58" s="65">
        <v>0</v>
      </c>
      <c r="I58" s="65">
        <v>0</v>
      </c>
      <c r="J58" s="65">
        <v>0</v>
      </c>
      <c r="K58" s="378"/>
      <c r="L58" s="65">
        <v>0</v>
      </c>
      <c r="M58" s="82">
        <f t="shared" ref="M58:M72" si="28">F58/1.19</f>
        <v>20168.067226890758</v>
      </c>
      <c r="N58" s="353"/>
      <c r="O58" s="82">
        <f t="shared" ref="O58:O72" si="29">H58/1.19</f>
        <v>0</v>
      </c>
      <c r="P58" s="82">
        <f t="shared" ref="P58:P72" si="30">I58/1.19</f>
        <v>0</v>
      </c>
      <c r="Q58" s="82">
        <f t="shared" ref="Q58:Q72" si="31">J58/1.19</f>
        <v>0</v>
      </c>
      <c r="R58" s="372"/>
      <c r="S58" s="82">
        <f t="shared" ref="S58:S72" si="32">L58/1.19</f>
        <v>0</v>
      </c>
      <c r="T58" s="395">
        <f t="shared" si="20"/>
        <v>20168.067226890758</v>
      </c>
      <c r="U58" s="366" t="s">
        <v>106</v>
      </c>
      <c r="V58" s="91" t="s">
        <v>304</v>
      </c>
      <c r="W58" s="91" t="s">
        <v>294</v>
      </c>
    </row>
    <row r="59" spans="1:24" ht="78.75" customHeight="1" thickBot="1" x14ac:dyDescent="0.25">
      <c r="A59" s="376">
        <v>42</v>
      </c>
      <c r="B59" s="86" t="s">
        <v>33</v>
      </c>
      <c r="C59" s="50" t="s">
        <v>189</v>
      </c>
      <c r="D59" s="103" t="s">
        <v>82</v>
      </c>
      <c r="E59" s="341" t="s">
        <v>43</v>
      </c>
      <c r="F59" s="65">
        <v>3000</v>
      </c>
      <c r="G59" s="356"/>
      <c r="H59" s="65">
        <v>0</v>
      </c>
      <c r="I59" s="65">
        <v>16000</v>
      </c>
      <c r="J59" s="65">
        <v>0</v>
      </c>
      <c r="K59" s="378"/>
      <c r="L59" s="65">
        <v>0</v>
      </c>
      <c r="M59" s="82">
        <f t="shared" si="28"/>
        <v>2521.0084033613448</v>
      </c>
      <c r="N59" s="353"/>
      <c r="O59" s="82">
        <f t="shared" si="29"/>
        <v>0</v>
      </c>
      <c r="P59" s="82">
        <f t="shared" si="30"/>
        <v>13445.378151260506</v>
      </c>
      <c r="Q59" s="82">
        <f t="shared" si="31"/>
        <v>0</v>
      </c>
      <c r="R59" s="372"/>
      <c r="S59" s="82">
        <f t="shared" si="32"/>
        <v>0</v>
      </c>
      <c r="T59" s="395">
        <f t="shared" si="20"/>
        <v>15966.386554621851</v>
      </c>
      <c r="U59" s="366" t="s">
        <v>106</v>
      </c>
      <c r="V59" s="91" t="s">
        <v>293</v>
      </c>
      <c r="W59" s="94" t="s">
        <v>293</v>
      </c>
    </row>
    <row r="60" spans="1:24" ht="207.75" customHeight="1" thickBot="1" x14ac:dyDescent="0.25">
      <c r="A60" s="376">
        <v>43</v>
      </c>
      <c r="B60" s="86" t="s">
        <v>33</v>
      </c>
      <c r="C60" s="50" t="s">
        <v>203</v>
      </c>
      <c r="D60" s="103" t="s">
        <v>162</v>
      </c>
      <c r="E60" s="341" t="s">
        <v>126</v>
      </c>
      <c r="F60" s="65">
        <v>17000</v>
      </c>
      <c r="G60" s="356"/>
      <c r="H60" s="65">
        <v>0</v>
      </c>
      <c r="I60" s="65">
        <v>12300</v>
      </c>
      <c r="J60" s="65">
        <v>0</v>
      </c>
      <c r="K60" s="378"/>
      <c r="L60" s="65">
        <v>1800</v>
      </c>
      <c r="M60" s="82">
        <f t="shared" si="28"/>
        <v>14285.714285714286</v>
      </c>
      <c r="N60" s="353"/>
      <c r="O60" s="82">
        <f t="shared" si="29"/>
        <v>0</v>
      </c>
      <c r="P60" s="82">
        <f t="shared" si="30"/>
        <v>10336.134453781513</v>
      </c>
      <c r="Q60" s="82">
        <f t="shared" si="31"/>
        <v>0</v>
      </c>
      <c r="R60" s="372"/>
      <c r="S60" s="82">
        <f t="shared" si="32"/>
        <v>1512.6050420168067</v>
      </c>
      <c r="T60" s="395">
        <f t="shared" si="20"/>
        <v>26134.453781512606</v>
      </c>
      <c r="U60" s="366" t="s">
        <v>106</v>
      </c>
      <c r="V60" s="91" t="s">
        <v>293</v>
      </c>
      <c r="W60" s="94" t="s">
        <v>293</v>
      </c>
    </row>
    <row r="61" spans="1:24" ht="31.5" customHeight="1" thickBot="1" x14ac:dyDescent="0.25">
      <c r="A61" s="376">
        <v>44</v>
      </c>
      <c r="B61" s="86" t="s">
        <v>33</v>
      </c>
      <c r="C61" s="50" t="s">
        <v>190</v>
      </c>
      <c r="D61" s="103" t="s">
        <v>44</v>
      </c>
      <c r="E61" s="363" t="s">
        <v>45</v>
      </c>
      <c r="F61" s="65">
        <v>3000</v>
      </c>
      <c r="G61" s="356"/>
      <c r="H61" s="65">
        <v>0</v>
      </c>
      <c r="I61" s="65">
        <v>1500</v>
      </c>
      <c r="J61" s="65">
        <v>0</v>
      </c>
      <c r="K61" s="378"/>
      <c r="L61" s="65">
        <v>350</v>
      </c>
      <c r="M61" s="82">
        <f t="shared" si="28"/>
        <v>2521.0084033613448</v>
      </c>
      <c r="N61" s="353"/>
      <c r="O61" s="82">
        <f t="shared" si="29"/>
        <v>0</v>
      </c>
      <c r="P61" s="82">
        <f t="shared" si="30"/>
        <v>1260.5042016806724</v>
      </c>
      <c r="Q61" s="82">
        <f t="shared" si="31"/>
        <v>0</v>
      </c>
      <c r="R61" s="372"/>
      <c r="S61" s="82">
        <f t="shared" si="32"/>
        <v>294.11764705882354</v>
      </c>
      <c r="T61" s="395">
        <f t="shared" si="20"/>
        <v>4075.6302521008406</v>
      </c>
      <c r="U61" s="366" t="s">
        <v>106</v>
      </c>
      <c r="V61" s="91" t="s">
        <v>293</v>
      </c>
      <c r="W61" s="94" t="s">
        <v>293</v>
      </c>
    </row>
    <row r="62" spans="1:24" ht="78.75" customHeight="1" thickBot="1" x14ac:dyDescent="0.25">
      <c r="A62" s="376">
        <v>45</v>
      </c>
      <c r="B62" s="86" t="s">
        <v>33</v>
      </c>
      <c r="C62" s="50" t="s">
        <v>191</v>
      </c>
      <c r="D62" s="103" t="s">
        <v>163</v>
      </c>
      <c r="E62" s="341" t="s">
        <v>46</v>
      </c>
      <c r="F62" s="65">
        <v>3000</v>
      </c>
      <c r="G62" s="356"/>
      <c r="H62" s="65">
        <v>0</v>
      </c>
      <c r="I62" s="65">
        <v>4500</v>
      </c>
      <c r="J62" s="65">
        <v>0</v>
      </c>
      <c r="K62" s="378"/>
      <c r="L62" s="65">
        <v>0</v>
      </c>
      <c r="M62" s="82">
        <f t="shared" si="28"/>
        <v>2521.0084033613448</v>
      </c>
      <c r="N62" s="353"/>
      <c r="O62" s="82">
        <f t="shared" si="29"/>
        <v>0</v>
      </c>
      <c r="P62" s="82">
        <f t="shared" si="30"/>
        <v>3781.5126050420172</v>
      </c>
      <c r="Q62" s="82">
        <f t="shared" si="31"/>
        <v>0</v>
      </c>
      <c r="R62" s="372"/>
      <c r="S62" s="82">
        <f t="shared" si="32"/>
        <v>0</v>
      </c>
      <c r="T62" s="395">
        <f t="shared" si="20"/>
        <v>6302.5210084033624</v>
      </c>
      <c r="U62" s="366" t="s">
        <v>106</v>
      </c>
      <c r="V62" s="91" t="s">
        <v>293</v>
      </c>
      <c r="W62" s="94" t="s">
        <v>293</v>
      </c>
    </row>
    <row r="63" spans="1:24" ht="64.5" customHeight="1" thickBot="1" x14ac:dyDescent="0.25">
      <c r="A63" s="376">
        <v>46</v>
      </c>
      <c r="B63" s="86" t="s">
        <v>33</v>
      </c>
      <c r="C63" s="50" t="s">
        <v>192</v>
      </c>
      <c r="D63" s="103" t="s">
        <v>83</v>
      </c>
      <c r="E63" s="341" t="s">
        <v>47</v>
      </c>
      <c r="F63" s="65">
        <v>3000</v>
      </c>
      <c r="G63" s="356"/>
      <c r="H63" s="65">
        <v>0</v>
      </c>
      <c r="I63" s="65">
        <v>1000</v>
      </c>
      <c r="J63" s="65">
        <v>0</v>
      </c>
      <c r="K63" s="378"/>
      <c r="L63" s="65">
        <v>0</v>
      </c>
      <c r="M63" s="82">
        <f t="shared" si="28"/>
        <v>2521.0084033613448</v>
      </c>
      <c r="N63" s="353"/>
      <c r="O63" s="82">
        <f t="shared" si="29"/>
        <v>0</v>
      </c>
      <c r="P63" s="82">
        <f t="shared" si="30"/>
        <v>840.3361344537816</v>
      </c>
      <c r="Q63" s="82">
        <f t="shared" si="31"/>
        <v>0</v>
      </c>
      <c r="R63" s="372"/>
      <c r="S63" s="82">
        <f t="shared" si="32"/>
        <v>0</v>
      </c>
      <c r="T63" s="395">
        <f t="shared" si="20"/>
        <v>3361.3445378151264</v>
      </c>
      <c r="U63" s="366" t="s">
        <v>106</v>
      </c>
      <c r="V63" s="91" t="s">
        <v>299</v>
      </c>
      <c r="W63" s="94" t="s">
        <v>311</v>
      </c>
    </row>
    <row r="64" spans="1:24" ht="31.5" customHeight="1" thickBot="1" x14ac:dyDescent="0.25">
      <c r="A64" s="385">
        <v>47</v>
      </c>
      <c r="B64" s="86" t="s">
        <v>33</v>
      </c>
      <c r="C64" s="50" t="s">
        <v>193</v>
      </c>
      <c r="D64" s="49" t="s">
        <v>84</v>
      </c>
      <c r="E64" s="341" t="s">
        <v>48</v>
      </c>
      <c r="F64" s="65">
        <v>2000</v>
      </c>
      <c r="G64" s="356"/>
      <c r="H64" s="65">
        <v>300</v>
      </c>
      <c r="I64" s="65">
        <v>600</v>
      </c>
      <c r="J64" s="65">
        <v>100</v>
      </c>
      <c r="K64" s="378"/>
      <c r="L64" s="65">
        <v>200</v>
      </c>
      <c r="M64" s="82">
        <f t="shared" si="28"/>
        <v>1680.6722689075632</v>
      </c>
      <c r="N64" s="353"/>
      <c r="O64" s="82">
        <f t="shared" si="29"/>
        <v>252.10084033613447</v>
      </c>
      <c r="P64" s="82">
        <f t="shared" si="30"/>
        <v>504.20168067226894</v>
      </c>
      <c r="Q64" s="82">
        <f t="shared" si="31"/>
        <v>84.033613445378151</v>
      </c>
      <c r="R64" s="372"/>
      <c r="S64" s="82">
        <f t="shared" si="32"/>
        <v>168.0672268907563</v>
      </c>
      <c r="T64" s="395">
        <f t="shared" si="20"/>
        <v>2689.0756302521013</v>
      </c>
      <c r="U64" s="366" t="s">
        <v>106</v>
      </c>
      <c r="V64" s="91" t="s">
        <v>294</v>
      </c>
      <c r="W64" s="217" t="s">
        <v>298</v>
      </c>
    </row>
    <row r="65" spans="1:24" ht="113.25" customHeight="1" thickBot="1" x14ac:dyDescent="0.25">
      <c r="A65" s="385">
        <v>48</v>
      </c>
      <c r="B65" s="86" t="s">
        <v>33</v>
      </c>
      <c r="C65" s="50" t="s">
        <v>194</v>
      </c>
      <c r="D65" s="103" t="s">
        <v>164</v>
      </c>
      <c r="E65" s="341" t="s">
        <v>85</v>
      </c>
      <c r="F65" s="65">
        <v>0</v>
      </c>
      <c r="G65" s="356"/>
      <c r="H65" s="65">
        <v>400</v>
      </c>
      <c r="I65" s="65">
        <v>4000</v>
      </c>
      <c r="J65" s="65">
        <v>0</v>
      </c>
      <c r="K65" s="378"/>
      <c r="L65" s="65">
        <v>0</v>
      </c>
      <c r="M65" s="82">
        <f t="shared" si="28"/>
        <v>0</v>
      </c>
      <c r="N65" s="353"/>
      <c r="O65" s="82">
        <f t="shared" si="29"/>
        <v>336.1344537815126</v>
      </c>
      <c r="P65" s="82">
        <f t="shared" si="30"/>
        <v>3361.3445378151264</v>
      </c>
      <c r="Q65" s="82">
        <f t="shared" si="31"/>
        <v>0</v>
      </c>
      <c r="R65" s="372"/>
      <c r="S65" s="82">
        <f t="shared" si="32"/>
        <v>0</v>
      </c>
      <c r="T65" s="395">
        <f t="shared" si="20"/>
        <v>3697.4789915966389</v>
      </c>
      <c r="U65" s="366" t="s">
        <v>106</v>
      </c>
      <c r="V65" s="88" t="s">
        <v>299</v>
      </c>
      <c r="W65" s="89" t="s">
        <v>305</v>
      </c>
    </row>
    <row r="66" spans="1:24" ht="46.5" customHeight="1" thickBot="1" x14ac:dyDescent="0.25">
      <c r="A66" s="385">
        <v>49</v>
      </c>
      <c r="B66" s="86" t="s">
        <v>33</v>
      </c>
      <c r="C66" s="50" t="s">
        <v>195</v>
      </c>
      <c r="D66" s="103" t="s">
        <v>87</v>
      </c>
      <c r="E66" s="341" t="s">
        <v>86</v>
      </c>
      <c r="F66" s="65">
        <v>1000</v>
      </c>
      <c r="G66" s="356"/>
      <c r="H66" s="65">
        <v>0</v>
      </c>
      <c r="I66" s="65">
        <v>1000</v>
      </c>
      <c r="J66" s="65">
        <v>0</v>
      </c>
      <c r="K66" s="378"/>
      <c r="L66" s="65">
        <v>0</v>
      </c>
      <c r="M66" s="82">
        <f t="shared" si="28"/>
        <v>840.3361344537816</v>
      </c>
      <c r="N66" s="353"/>
      <c r="O66" s="82">
        <f t="shared" si="29"/>
        <v>0</v>
      </c>
      <c r="P66" s="82">
        <f t="shared" si="30"/>
        <v>840.3361344537816</v>
      </c>
      <c r="Q66" s="82">
        <f t="shared" si="31"/>
        <v>0</v>
      </c>
      <c r="R66" s="372"/>
      <c r="S66" s="82">
        <f t="shared" si="32"/>
        <v>0</v>
      </c>
      <c r="T66" s="395">
        <f t="shared" si="20"/>
        <v>1680.6722689075632</v>
      </c>
      <c r="U66" s="366" t="s">
        <v>106</v>
      </c>
      <c r="V66" s="91" t="s">
        <v>298</v>
      </c>
      <c r="W66" s="218" t="s">
        <v>300</v>
      </c>
    </row>
    <row r="67" spans="1:24" ht="99" customHeight="1" thickBot="1" x14ac:dyDescent="0.25">
      <c r="A67" s="385">
        <v>50</v>
      </c>
      <c r="B67" s="86" t="s">
        <v>33</v>
      </c>
      <c r="C67" s="50" t="s">
        <v>246</v>
      </c>
      <c r="D67" s="103" t="s">
        <v>165</v>
      </c>
      <c r="E67" s="341" t="s">
        <v>48</v>
      </c>
      <c r="F67" s="65">
        <v>5000</v>
      </c>
      <c r="G67" s="356"/>
      <c r="H67" s="65">
        <v>0</v>
      </c>
      <c r="I67" s="65">
        <v>800</v>
      </c>
      <c r="J67" s="65">
        <v>0</v>
      </c>
      <c r="K67" s="378"/>
      <c r="L67" s="65">
        <v>300</v>
      </c>
      <c r="M67" s="82">
        <f t="shared" si="28"/>
        <v>4201.680672268908</v>
      </c>
      <c r="N67" s="353"/>
      <c r="O67" s="82">
        <f t="shared" si="29"/>
        <v>0</v>
      </c>
      <c r="P67" s="82">
        <f t="shared" si="30"/>
        <v>672.26890756302521</v>
      </c>
      <c r="Q67" s="82">
        <f t="shared" si="31"/>
        <v>0</v>
      </c>
      <c r="R67" s="372"/>
      <c r="S67" s="82">
        <f t="shared" si="32"/>
        <v>252.10084033613447</v>
      </c>
      <c r="T67" s="395">
        <f t="shared" si="20"/>
        <v>5126.0504201680678</v>
      </c>
      <c r="U67" s="366" t="s">
        <v>106</v>
      </c>
      <c r="V67" s="88" t="s">
        <v>294</v>
      </c>
      <c r="W67" s="89" t="s">
        <v>298</v>
      </c>
    </row>
    <row r="68" spans="1:24" ht="32.25" thickBot="1" x14ac:dyDescent="0.25">
      <c r="A68" s="385">
        <v>51</v>
      </c>
      <c r="B68" s="86" t="s">
        <v>33</v>
      </c>
      <c r="C68" s="50" t="s">
        <v>281</v>
      </c>
      <c r="D68" s="103" t="s">
        <v>88</v>
      </c>
      <c r="E68" s="341" t="s">
        <v>98</v>
      </c>
      <c r="F68" s="65">
        <v>1000</v>
      </c>
      <c r="G68" s="356"/>
      <c r="H68" s="65">
        <v>0</v>
      </c>
      <c r="I68" s="65">
        <v>10000</v>
      </c>
      <c r="J68" s="65">
        <v>0</v>
      </c>
      <c r="K68" s="378"/>
      <c r="L68" s="65">
        <v>0</v>
      </c>
      <c r="M68" s="82">
        <f t="shared" si="28"/>
        <v>840.3361344537816</v>
      </c>
      <c r="N68" s="353"/>
      <c r="O68" s="82">
        <f t="shared" si="29"/>
        <v>0</v>
      </c>
      <c r="P68" s="82">
        <f t="shared" si="30"/>
        <v>8403.361344537816</v>
      </c>
      <c r="Q68" s="82">
        <f t="shared" si="31"/>
        <v>0</v>
      </c>
      <c r="R68" s="372"/>
      <c r="S68" s="82">
        <f t="shared" si="32"/>
        <v>0</v>
      </c>
      <c r="T68" s="395">
        <f t="shared" si="20"/>
        <v>9243.6974789915985</v>
      </c>
      <c r="U68" s="366" t="s">
        <v>106</v>
      </c>
      <c r="V68" s="89" t="s">
        <v>293</v>
      </c>
      <c r="W68" s="89" t="s">
        <v>293</v>
      </c>
    </row>
    <row r="69" spans="1:24" s="46" customFormat="1" ht="35.25" customHeight="1" thickBot="1" x14ac:dyDescent="0.25">
      <c r="A69" s="385">
        <v>52</v>
      </c>
      <c r="B69" s="252" t="s">
        <v>33</v>
      </c>
      <c r="C69" s="50" t="s">
        <v>282</v>
      </c>
      <c r="D69" s="103" t="s">
        <v>286</v>
      </c>
      <c r="E69" s="341" t="s">
        <v>309</v>
      </c>
      <c r="F69" s="253">
        <v>2000</v>
      </c>
      <c r="G69" s="356"/>
      <c r="H69" s="253">
        <v>0</v>
      </c>
      <c r="I69" s="253">
        <v>0</v>
      </c>
      <c r="J69" s="253">
        <v>0</v>
      </c>
      <c r="K69" s="378"/>
      <c r="L69" s="253">
        <v>0</v>
      </c>
      <c r="M69" s="254">
        <f t="shared" si="28"/>
        <v>1680.6722689075632</v>
      </c>
      <c r="N69" s="353"/>
      <c r="O69" s="254">
        <f t="shared" si="29"/>
        <v>0</v>
      </c>
      <c r="P69" s="254">
        <f t="shared" si="30"/>
        <v>0</v>
      </c>
      <c r="Q69" s="254">
        <f t="shared" si="31"/>
        <v>0</v>
      </c>
      <c r="R69" s="372"/>
      <c r="S69" s="254">
        <f t="shared" si="32"/>
        <v>0</v>
      </c>
      <c r="T69" s="395">
        <f t="shared" si="20"/>
        <v>1680.6722689075632</v>
      </c>
      <c r="U69" s="366" t="s">
        <v>106</v>
      </c>
      <c r="V69" s="255" t="s">
        <v>304</v>
      </c>
      <c r="W69" s="255" t="s">
        <v>304</v>
      </c>
    </row>
    <row r="70" spans="1:24" s="46" customFormat="1" ht="33" customHeight="1" thickBot="1" x14ac:dyDescent="0.25">
      <c r="A70" s="385">
        <v>53</v>
      </c>
      <c r="B70" s="246" t="s">
        <v>33</v>
      </c>
      <c r="C70" s="50" t="s">
        <v>283</v>
      </c>
      <c r="D70" s="103" t="s">
        <v>245</v>
      </c>
      <c r="E70" s="341" t="s">
        <v>252</v>
      </c>
      <c r="F70" s="247">
        <v>2500</v>
      </c>
      <c r="G70" s="356"/>
      <c r="H70" s="247">
        <v>0</v>
      </c>
      <c r="I70" s="247">
        <v>0</v>
      </c>
      <c r="J70" s="247">
        <v>0</v>
      </c>
      <c r="K70" s="378"/>
      <c r="L70" s="247">
        <v>0</v>
      </c>
      <c r="M70" s="248">
        <f t="shared" si="28"/>
        <v>2100.840336134454</v>
      </c>
      <c r="N70" s="353"/>
      <c r="O70" s="248">
        <f t="shared" si="29"/>
        <v>0</v>
      </c>
      <c r="P70" s="248">
        <f t="shared" si="30"/>
        <v>0</v>
      </c>
      <c r="Q70" s="248">
        <f t="shared" si="31"/>
        <v>0</v>
      </c>
      <c r="R70" s="372"/>
      <c r="S70" s="248">
        <f t="shared" si="32"/>
        <v>0</v>
      </c>
      <c r="T70" s="395">
        <f t="shared" si="20"/>
        <v>2100.840336134454</v>
      </c>
      <c r="U70" s="366" t="s">
        <v>106</v>
      </c>
      <c r="V70" s="249" t="s">
        <v>293</v>
      </c>
      <c r="W70" s="249" t="s">
        <v>294</v>
      </c>
    </row>
    <row r="71" spans="1:24" s="46" customFormat="1" ht="39.75" customHeight="1" thickBot="1" x14ac:dyDescent="0.25">
      <c r="A71" s="385">
        <v>54</v>
      </c>
      <c r="B71" s="269" t="s">
        <v>33</v>
      </c>
      <c r="C71" s="50" t="s">
        <v>284</v>
      </c>
      <c r="D71" s="103" t="s">
        <v>287</v>
      </c>
      <c r="E71" s="341" t="s">
        <v>310</v>
      </c>
      <c r="F71" s="268">
        <v>0</v>
      </c>
      <c r="G71" s="356"/>
      <c r="H71" s="268">
        <v>0</v>
      </c>
      <c r="I71" s="268">
        <v>0</v>
      </c>
      <c r="J71" s="268">
        <v>0</v>
      </c>
      <c r="K71" s="378"/>
      <c r="L71" s="268">
        <v>0</v>
      </c>
      <c r="M71" s="266">
        <f t="shared" si="28"/>
        <v>0</v>
      </c>
      <c r="N71" s="353"/>
      <c r="O71" s="266">
        <f t="shared" si="29"/>
        <v>0</v>
      </c>
      <c r="P71" s="266">
        <f t="shared" si="30"/>
        <v>0</v>
      </c>
      <c r="Q71" s="266">
        <f t="shared" si="31"/>
        <v>0</v>
      </c>
      <c r="R71" s="372"/>
      <c r="S71" s="266">
        <f t="shared" si="32"/>
        <v>0</v>
      </c>
      <c r="T71" s="395">
        <f t="shared" si="20"/>
        <v>0</v>
      </c>
      <c r="U71" s="366" t="s">
        <v>106</v>
      </c>
      <c r="V71" s="267" t="s">
        <v>293</v>
      </c>
      <c r="W71" s="267" t="s">
        <v>294</v>
      </c>
    </row>
    <row r="72" spans="1:24" ht="30.75" customHeight="1" thickBot="1" x14ac:dyDescent="0.25">
      <c r="A72" s="385">
        <v>55</v>
      </c>
      <c r="B72" s="86" t="s">
        <v>33</v>
      </c>
      <c r="C72" s="50" t="s">
        <v>285</v>
      </c>
      <c r="D72" s="103" t="s">
        <v>49</v>
      </c>
      <c r="E72" s="341"/>
      <c r="F72" s="65">
        <v>2500</v>
      </c>
      <c r="G72" s="356"/>
      <c r="H72" s="65">
        <v>350</v>
      </c>
      <c r="I72" s="65">
        <v>1100</v>
      </c>
      <c r="J72" s="65">
        <v>350</v>
      </c>
      <c r="K72" s="378"/>
      <c r="L72" s="65">
        <v>850</v>
      </c>
      <c r="M72" s="82">
        <f t="shared" si="28"/>
        <v>2100.840336134454</v>
      </c>
      <c r="N72" s="353"/>
      <c r="O72" s="82">
        <f t="shared" si="29"/>
        <v>294.11764705882354</v>
      </c>
      <c r="P72" s="82">
        <f t="shared" si="30"/>
        <v>924.36974789915973</v>
      </c>
      <c r="Q72" s="82">
        <f t="shared" si="31"/>
        <v>294.11764705882354</v>
      </c>
      <c r="R72" s="372"/>
      <c r="S72" s="82">
        <f t="shared" si="32"/>
        <v>714.28571428571433</v>
      </c>
      <c r="T72" s="395">
        <f t="shared" si="20"/>
        <v>4327.7310924369749</v>
      </c>
      <c r="U72" s="366" t="s">
        <v>106</v>
      </c>
      <c r="V72" s="88" t="s">
        <v>299</v>
      </c>
      <c r="W72" s="89" t="s">
        <v>305</v>
      </c>
      <c r="X72" s="45"/>
    </row>
    <row r="73" spans="1:24" ht="25.5" customHeight="1" thickBot="1" x14ac:dyDescent="0.25">
      <c r="A73" s="385">
        <v>56</v>
      </c>
      <c r="B73" s="86"/>
      <c r="C73" s="39"/>
      <c r="D73" s="49" t="s">
        <v>89</v>
      </c>
      <c r="E73" s="341"/>
      <c r="F73" s="40">
        <f t="shared" ref="F73:S73" si="33">SUM(F48:F72)</f>
        <v>323000</v>
      </c>
      <c r="G73" s="40"/>
      <c r="H73" s="40">
        <f t="shared" si="33"/>
        <v>11000</v>
      </c>
      <c r="I73" s="40">
        <f t="shared" si="33"/>
        <v>85000</v>
      </c>
      <c r="J73" s="40">
        <f t="shared" si="33"/>
        <v>4000</v>
      </c>
      <c r="K73" s="40"/>
      <c r="L73" s="40">
        <f t="shared" si="33"/>
        <v>9000</v>
      </c>
      <c r="M73" s="82">
        <f t="shared" si="33"/>
        <v>276218.48739495798</v>
      </c>
      <c r="N73" s="353"/>
      <c r="O73" s="82">
        <f t="shared" si="33"/>
        <v>9243.6974789915967</v>
      </c>
      <c r="P73" s="82">
        <f t="shared" si="33"/>
        <v>71428.571428571435</v>
      </c>
      <c r="Q73" s="82">
        <f t="shared" si="33"/>
        <v>3361.3445378151259</v>
      </c>
      <c r="R73" s="372"/>
      <c r="S73" s="82">
        <f t="shared" si="33"/>
        <v>7563.0252100840344</v>
      </c>
      <c r="T73" s="395">
        <f t="shared" si="20"/>
        <v>367815.12605042016</v>
      </c>
      <c r="U73" s="367"/>
      <c r="V73" s="100"/>
      <c r="W73" s="101"/>
    </row>
    <row r="74" spans="1:24" ht="25.5" customHeight="1" thickBot="1" x14ac:dyDescent="0.25">
      <c r="A74" s="385">
        <v>57</v>
      </c>
      <c r="B74" s="86"/>
      <c r="C74" s="39"/>
      <c r="D74" s="70" t="s">
        <v>176</v>
      </c>
      <c r="E74" s="341"/>
      <c r="F74" s="40">
        <f>F47+F73</f>
        <v>365000</v>
      </c>
      <c r="G74" s="40"/>
      <c r="H74" s="40">
        <f>H47+H73</f>
        <v>23005</v>
      </c>
      <c r="I74" s="40">
        <f>I47+I73</f>
        <v>113588</v>
      </c>
      <c r="J74" s="40">
        <f>J47+J73</f>
        <v>7000</v>
      </c>
      <c r="K74" s="40"/>
      <c r="L74" s="40">
        <f>L47+L73</f>
        <v>11000</v>
      </c>
      <c r="M74" s="82">
        <f t="shared" ref="M74:S74" si="34">M47+M73</f>
        <v>311512.60504201683</v>
      </c>
      <c r="N74" s="353"/>
      <c r="O74" s="82">
        <f t="shared" si="34"/>
        <v>19163.865546218487</v>
      </c>
      <c r="P74" s="82">
        <f t="shared" si="34"/>
        <v>91922.68907563026</v>
      </c>
      <c r="Q74" s="82">
        <f t="shared" si="34"/>
        <v>5462.1848739495799</v>
      </c>
      <c r="R74" s="372"/>
      <c r="S74" s="82">
        <f t="shared" si="34"/>
        <v>8907.5630252100855</v>
      </c>
      <c r="T74" s="395">
        <f t="shared" si="20"/>
        <v>436968.90756302525</v>
      </c>
      <c r="U74" s="367"/>
      <c r="V74" s="100"/>
      <c r="W74" s="101"/>
    </row>
    <row r="75" spans="1:24" ht="240.75" customHeight="1" thickBot="1" x14ac:dyDescent="0.25">
      <c r="A75" s="434">
        <v>58</v>
      </c>
      <c r="B75" s="449" t="s">
        <v>107</v>
      </c>
      <c r="C75" s="434">
        <v>45</v>
      </c>
      <c r="D75" s="450" t="s">
        <v>234</v>
      </c>
      <c r="E75" s="451" t="s">
        <v>50</v>
      </c>
      <c r="F75" s="442">
        <v>260000</v>
      </c>
      <c r="G75" s="356"/>
      <c r="H75" s="65">
        <v>0</v>
      </c>
      <c r="I75" s="65">
        <v>0</v>
      </c>
      <c r="J75" s="65">
        <v>0</v>
      </c>
      <c r="K75" s="378"/>
      <c r="L75" s="65">
        <v>0</v>
      </c>
      <c r="M75" s="429">
        <f>F75/1.19</f>
        <v>218487.3949579832</v>
      </c>
      <c r="N75" s="353"/>
      <c r="O75" s="429">
        <v>0</v>
      </c>
      <c r="P75" s="429">
        <v>0</v>
      </c>
      <c r="Q75" s="429">
        <v>0</v>
      </c>
      <c r="R75" s="372"/>
      <c r="S75" s="429">
        <v>0</v>
      </c>
      <c r="T75" s="429">
        <f>M75+O75+P75+Q75+S75</f>
        <v>218487.3949579832</v>
      </c>
      <c r="U75" s="465" t="s">
        <v>106</v>
      </c>
      <c r="V75" s="428" t="s">
        <v>397</v>
      </c>
      <c r="W75" s="427" t="s">
        <v>302</v>
      </c>
    </row>
    <row r="76" spans="1:24" ht="12" hidden="1" customHeight="1" thickBot="1" x14ac:dyDescent="0.25">
      <c r="A76" s="434"/>
      <c r="B76" s="449"/>
      <c r="C76" s="434"/>
      <c r="D76" s="450"/>
      <c r="E76" s="451"/>
      <c r="F76" s="442"/>
      <c r="G76" s="356"/>
      <c r="H76" s="65">
        <v>0</v>
      </c>
      <c r="I76" s="65">
        <v>0</v>
      </c>
      <c r="J76" s="65">
        <v>0</v>
      </c>
      <c r="K76" s="378"/>
      <c r="L76" s="65"/>
      <c r="M76" s="429"/>
      <c r="N76" s="353"/>
      <c r="O76" s="429"/>
      <c r="P76" s="429"/>
      <c r="Q76" s="429"/>
      <c r="R76" s="372"/>
      <c r="S76" s="429"/>
      <c r="T76" s="429"/>
      <c r="U76" s="465"/>
      <c r="V76" s="428"/>
      <c r="W76" s="427"/>
    </row>
    <row r="77" spans="1:24" ht="29.25" customHeight="1" thickBot="1" x14ac:dyDescent="0.25">
      <c r="A77" s="39">
        <v>59</v>
      </c>
      <c r="B77" s="86"/>
      <c r="C77" s="39"/>
      <c r="D77" s="350" t="s">
        <v>90</v>
      </c>
      <c r="E77" s="341"/>
      <c r="F77" s="65">
        <f>F75</f>
        <v>260000</v>
      </c>
      <c r="G77" s="356"/>
      <c r="H77" s="65">
        <f t="shared" ref="H77:I77" si="35">SUM(H75:H76)</f>
        <v>0</v>
      </c>
      <c r="I77" s="65">
        <f t="shared" si="35"/>
        <v>0</v>
      </c>
      <c r="J77" s="65">
        <f>SUM(J75:J76)</f>
        <v>0</v>
      </c>
      <c r="K77" s="378"/>
      <c r="L77" s="65">
        <f>SUM(L75:L76)</f>
        <v>0</v>
      </c>
      <c r="M77" s="82">
        <f>M75</f>
        <v>218487.3949579832</v>
      </c>
      <c r="N77" s="353"/>
      <c r="O77" s="329">
        <f t="shared" ref="O77:S77" si="36">O75</f>
        <v>0</v>
      </c>
      <c r="P77" s="329">
        <f t="shared" si="36"/>
        <v>0</v>
      </c>
      <c r="Q77" s="329">
        <f t="shared" si="36"/>
        <v>0</v>
      </c>
      <c r="R77" s="372"/>
      <c r="S77" s="329">
        <f t="shared" si="36"/>
        <v>0</v>
      </c>
      <c r="T77" s="82">
        <f>M77+O77+P77+Q77+S77</f>
        <v>218487.3949579832</v>
      </c>
      <c r="U77" s="367"/>
      <c r="V77" s="100"/>
      <c r="W77" s="101"/>
    </row>
    <row r="78" spans="1:24" s="11" customFormat="1" ht="26.25" customHeight="1" thickBot="1" x14ac:dyDescent="0.25">
      <c r="A78" s="430">
        <v>60</v>
      </c>
      <c r="B78" s="434" t="s">
        <v>74</v>
      </c>
      <c r="C78" s="434">
        <v>46</v>
      </c>
      <c r="D78" s="450" t="s">
        <v>260</v>
      </c>
      <c r="E78" s="451" t="s">
        <v>76</v>
      </c>
      <c r="F78" s="442">
        <v>0</v>
      </c>
      <c r="G78" s="440">
        <v>1000</v>
      </c>
      <c r="H78" s="442">
        <v>0</v>
      </c>
      <c r="I78" s="442">
        <v>21000</v>
      </c>
      <c r="J78" s="435">
        <v>0</v>
      </c>
      <c r="K78" s="472"/>
      <c r="L78" s="435">
        <v>0</v>
      </c>
      <c r="M78" s="429">
        <f>F78/1.09</f>
        <v>0</v>
      </c>
      <c r="N78" s="429">
        <f>G78/1.09</f>
        <v>917.43119266055044</v>
      </c>
      <c r="O78" s="429">
        <f>H78/1.09</f>
        <v>0</v>
      </c>
      <c r="P78" s="429">
        <f>I78/1.09</f>
        <v>19266.055045871559</v>
      </c>
      <c r="Q78" s="429">
        <f>J78/1.09</f>
        <v>0</v>
      </c>
      <c r="R78" s="438"/>
      <c r="S78" s="429">
        <f>L78/1.09</f>
        <v>0</v>
      </c>
      <c r="T78" s="438">
        <f>M78+N78+O78+P78+Q78+S78</f>
        <v>20183.48623853211</v>
      </c>
      <c r="U78" s="465" t="s">
        <v>106</v>
      </c>
      <c r="V78" s="428" t="s">
        <v>304</v>
      </c>
      <c r="W78" s="427" t="s">
        <v>302</v>
      </c>
    </row>
    <row r="79" spans="1:24" s="11" customFormat="1" ht="11.25" customHeight="1" thickBot="1" x14ac:dyDescent="0.25">
      <c r="A79" s="431"/>
      <c r="B79" s="434"/>
      <c r="C79" s="434"/>
      <c r="D79" s="450"/>
      <c r="E79" s="451"/>
      <c r="F79" s="442"/>
      <c r="G79" s="441"/>
      <c r="H79" s="442"/>
      <c r="I79" s="442"/>
      <c r="J79" s="435"/>
      <c r="K79" s="473"/>
      <c r="L79" s="435"/>
      <c r="M79" s="429"/>
      <c r="N79" s="429"/>
      <c r="O79" s="429"/>
      <c r="P79" s="429"/>
      <c r="Q79" s="429"/>
      <c r="R79" s="439"/>
      <c r="S79" s="429"/>
      <c r="T79" s="439"/>
      <c r="U79" s="465"/>
      <c r="V79" s="428"/>
      <c r="W79" s="427"/>
    </row>
    <row r="80" spans="1:24" ht="171" customHeight="1" thickBot="1" x14ac:dyDescent="0.25">
      <c r="A80" s="256">
        <v>61</v>
      </c>
      <c r="B80" s="86" t="s">
        <v>52</v>
      </c>
      <c r="C80" s="39">
        <v>47</v>
      </c>
      <c r="D80" s="108" t="s">
        <v>168</v>
      </c>
      <c r="E80" s="341" t="s">
        <v>91</v>
      </c>
      <c r="F80" s="65">
        <v>33000</v>
      </c>
      <c r="G80" s="356">
        <v>1000</v>
      </c>
      <c r="H80" s="65">
        <v>1000</v>
      </c>
      <c r="I80" s="65">
        <v>7000</v>
      </c>
      <c r="J80" s="66">
        <v>0</v>
      </c>
      <c r="K80" s="374"/>
      <c r="L80" s="66">
        <v>0</v>
      </c>
      <c r="M80" s="82">
        <f>F80/1.19</f>
        <v>27731.092436974792</v>
      </c>
      <c r="N80" s="353">
        <f>G80/1.19</f>
        <v>840.3361344537816</v>
      </c>
      <c r="O80" s="82">
        <f>H80/1.19</f>
        <v>840.3361344537816</v>
      </c>
      <c r="P80" s="82">
        <f>I80/1.19</f>
        <v>5882.3529411764712</v>
      </c>
      <c r="Q80" s="82">
        <f>J80/1.19</f>
        <v>0</v>
      </c>
      <c r="R80" s="372"/>
      <c r="S80" s="82">
        <f t="shared" ref="S80:S86" si="37">L80/1.19</f>
        <v>0</v>
      </c>
      <c r="T80" s="109">
        <f>M80+N80+O80+P80+Q80+S80</f>
        <v>35294.117647058825</v>
      </c>
      <c r="U80" s="366" t="s">
        <v>106</v>
      </c>
      <c r="V80" s="235" t="s">
        <v>304</v>
      </c>
      <c r="W80" s="236" t="s">
        <v>302</v>
      </c>
    </row>
    <row r="81" spans="1:23" s="46" customFormat="1" ht="103.5" customHeight="1" thickBot="1" x14ac:dyDescent="0.25">
      <c r="A81" s="385">
        <v>62</v>
      </c>
      <c r="B81" s="350" t="s">
        <v>52</v>
      </c>
      <c r="C81" s="385">
        <v>47.1</v>
      </c>
      <c r="D81" s="108" t="s">
        <v>370</v>
      </c>
      <c r="E81" s="388" t="s">
        <v>272</v>
      </c>
      <c r="F81" s="387">
        <v>21000</v>
      </c>
      <c r="G81" s="387"/>
      <c r="H81" s="387">
        <v>9000</v>
      </c>
      <c r="I81" s="387">
        <v>47000</v>
      </c>
      <c r="J81" s="386">
        <v>1000</v>
      </c>
      <c r="K81" s="386"/>
      <c r="L81" s="386">
        <v>0</v>
      </c>
      <c r="M81" s="380">
        <f t="shared" ref="M81:M86" si="38">F81/1.19</f>
        <v>17647.058823529413</v>
      </c>
      <c r="N81" s="380"/>
      <c r="O81" s="380">
        <f t="shared" ref="O81:Q86" si="39">H81/1.19</f>
        <v>7563.0252100840344</v>
      </c>
      <c r="P81" s="380">
        <f t="shared" si="39"/>
        <v>39495.798319327732</v>
      </c>
      <c r="Q81" s="380">
        <f t="shared" si="39"/>
        <v>840.3361344537816</v>
      </c>
      <c r="R81" s="380"/>
      <c r="S81" s="380">
        <f t="shared" si="37"/>
        <v>0</v>
      </c>
      <c r="T81" s="109">
        <f>M81+N81+O81+P81+Q81+S81</f>
        <v>65546.218487394959</v>
      </c>
      <c r="U81" s="381" t="s">
        <v>106</v>
      </c>
      <c r="V81" s="382" t="s">
        <v>304</v>
      </c>
      <c r="W81" s="383" t="s">
        <v>302</v>
      </c>
    </row>
    <row r="82" spans="1:23" s="46" customFormat="1" ht="34.5" customHeight="1" thickBot="1" x14ac:dyDescent="0.25">
      <c r="A82" s="385">
        <v>63</v>
      </c>
      <c r="B82" s="350" t="s">
        <v>52</v>
      </c>
      <c r="C82" s="385">
        <v>47.2</v>
      </c>
      <c r="D82" s="108" t="s">
        <v>371</v>
      </c>
      <c r="E82" s="388" t="s">
        <v>272</v>
      </c>
      <c r="F82" s="387">
        <v>18000</v>
      </c>
      <c r="G82" s="387"/>
      <c r="H82" s="387">
        <v>2000</v>
      </c>
      <c r="I82" s="387">
        <v>14000</v>
      </c>
      <c r="J82" s="386">
        <v>2000</v>
      </c>
      <c r="K82" s="386"/>
      <c r="L82" s="386">
        <v>0</v>
      </c>
      <c r="M82" s="380">
        <f t="shared" si="38"/>
        <v>15126.050420168069</v>
      </c>
      <c r="N82" s="380"/>
      <c r="O82" s="380">
        <f t="shared" si="39"/>
        <v>1680.6722689075632</v>
      </c>
      <c r="P82" s="380">
        <f t="shared" si="39"/>
        <v>11764.705882352942</v>
      </c>
      <c r="Q82" s="380">
        <f t="shared" si="39"/>
        <v>1680.6722689075632</v>
      </c>
      <c r="R82" s="380"/>
      <c r="S82" s="380">
        <f t="shared" si="37"/>
        <v>0</v>
      </c>
      <c r="T82" s="109">
        <f t="shared" ref="T82:T86" si="40">M82+N82+O82+P82+Q82+S82</f>
        <v>30252.100840336134</v>
      </c>
      <c r="U82" s="381" t="s">
        <v>106</v>
      </c>
      <c r="V82" s="382" t="s">
        <v>304</v>
      </c>
      <c r="W82" s="383" t="s">
        <v>302</v>
      </c>
    </row>
    <row r="83" spans="1:23" ht="45.75" customHeight="1" thickBot="1" x14ac:dyDescent="0.25">
      <c r="A83" s="256">
        <v>64</v>
      </c>
      <c r="B83" s="39" t="s">
        <v>53</v>
      </c>
      <c r="C83" s="39">
        <v>48</v>
      </c>
      <c r="D83" s="49" t="s">
        <v>373</v>
      </c>
      <c r="E83" s="341" t="s">
        <v>92</v>
      </c>
      <c r="F83" s="65">
        <v>9000</v>
      </c>
      <c r="G83" s="356"/>
      <c r="H83" s="65">
        <v>0</v>
      </c>
      <c r="I83" s="98">
        <v>0</v>
      </c>
      <c r="J83" s="65">
        <v>0</v>
      </c>
      <c r="K83" s="378"/>
      <c r="L83" s="65">
        <v>0</v>
      </c>
      <c r="M83" s="82">
        <f t="shared" si="38"/>
        <v>7563.0252100840344</v>
      </c>
      <c r="N83" s="353"/>
      <c r="O83" s="82">
        <f t="shared" si="39"/>
        <v>0</v>
      </c>
      <c r="P83" s="82">
        <f t="shared" si="39"/>
        <v>0</v>
      </c>
      <c r="Q83" s="82">
        <f t="shared" si="39"/>
        <v>0</v>
      </c>
      <c r="R83" s="372"/>
      <c r="S83" s="82">
        <f t="shared" si="37"/>
        <v>0</v>
      </c>
      <c r="T83" s="109">
        <f t="shared" si="40"/>
        <v>7563.0252100840344</v>
      </c>
      <c r="U83" s="366" t="s">
        <v>106</v>
      </c>
      <c r="V83" s="235" t="s">
        <v>298</v>
      </c>
      <c r="W83" s="236" t="s">
        <v>311</v>
      </c>
    </row>
    <row r="84" spans="1:23" s="46" customFormat="1" ht="57.75" customHeight="1" thickBot="1" x14ac:dyDescent="0.25">
      <c r="A84" s="384">
        <v>65</v>
      </c>
      <c r="B84" s="385" t="s">
        <v>53</v>
      </c>
      <c r="C84" s="385">
        <v>48.1</v>
      </c>
      <c r="D84" s="351" t="s">
        <v>374</v>
      </c>
      <c r="E84" s="388" t="s">
        <v>92</v>
      </c>
      <c r="F84" s="387">
        <v>13000</v>
      </c>
      <c r="G84" s="387"/>
      <c r="H84" s="387">
        <v>6000</v>
      </c>
      <c r="I84" s="98">
        <v>14000</v>
      </c>
      <c r="J84" s="387">
        <v>1000</v>
      </c>
      <c r="K84" s="387"/>
      <c r="L84" s="387">
        <v>1000</v>
      </c>
      <c r="M84" s="380">
        <f t="shared" si="38"/>
        <v>10924.36974789916</v>
      </c>
      <c r="N84" s="380"/>
      <c r="O84" s="380">
        <f t="shared" si="39"/>
        <v>5042.0168067226896</v>
      </c>
      <c r="P84" s="380">
        <f t="shared" si="39"/>
        <v>11764.705882352942</v>
      </c>
      <c r="Q84" s="380">
        <f t="shared" si="39"/>
        <v>840.3361344537816</v>
      </c>
      <c r="R84" s="380"/>
      <c r="S84" s="380">
        <f t="shared" si="37"/>
        <v>840.3361344537816</v>
      </c>
      <c r="T84" s="109">
        <f t="shared" si="40"/>
        <v>29411.764705882353</v>
      </c>
      <c r="U84" s="381" t="s">
        <v>106</v>
      </c>
      <c r="V84" s="382" t="s">
        <v>304</v>
      </c>
      <c r="W84" s="383" t="s">
        <v>302</v>
      </c>
    </row>
    <row r="85" spans="1:23" s="46" customFormat="1" ht="67.5" customHeight="1" thickBot="1" x14ac:dyDescent="0.25">
      <c r="A85" s="384">
        <v>66</v>
      </c>
      <c r="B85" s="385" t="s">
        <v>53</v>
      </c>
      <c r="C85" s="385">
        <v>48.2</v>
      </c>
      <c r="D85" s="49" t="s">
        <v>372</v>
      </c>
      <c r="E85" s="388" t="s">
        <v>92</v>
      </c>
      <c r="F85" s="387">
        <v>0</v>
      </c>
      <c r="G85" s="387"/>
      <c r="H85" s="387">
        <v>0</v>
      </c>
      <c r="I85" s="98">
        <v>1000</v>
      </c>
      <c r="J85" s="387">
        <v>0</v>
      </c>
      <c r="K85" s="387"/>
      <c r="L85" s="387">
        <v>0</v>
      </c>
      <c r="M85" s="380">
        <f t="shared" si="38"/>
        <v>0</v>
      </c>
      <c r="N85" s="380"/>
      <c r="O85" s="380">
        <f t="shared" si="39"/>
        <v>0</v>
      </c>
      <c r="P85" s="380">
        <f t="shared" si="39"/>
        <v>840.3361344537816</v>
      </c>
      <c r="Q85" s="380">
        <f t="shared" si="39"/>
        <v>0</v>
      </c>
      <c r="R85" s="380"/>
      <c r="S85" s="380">
        <f t="shared" si="37"/>
        <v>0</v>
      </c>
      <c r="T85" s="109">
        <f t="shared" si="40"/>
        <v>840.3361344537816</v>
      </c>
      <c r="U85" s="381" t="s">
        <v>106</v>
      </c>
      <c r="V85" s="382" t="s">
        <v>299</v>
      </c>
      <c r="W85" s="383" t="s">
        <v>294</v>
      </c>
    </row>
    <row r="86" spans="1:23" s="46" customFormat="1" ht="80.25" customHeight="1" thickBot="1" x14ac:dyDescent="0.25">
      <c r="A86" s="280">
        <v>67</v>
      </c>
      <c r="B86" s="281" t="s">
        <v>53</v>
      </c>
      <c r="C86" s="281">
        <v>49</v>
      </c>
      <c r="D86" s="49" t="s">
        <v>269</v>
      </c>
      <c r="E86" s="341" t="s">
        <v>378</v>
      </c>
      <c r="F86" s="282">
        <v>0</v>
      </c>
      <c r="G86" s="356"/>
      <c r="H86" s="282">
        <v>4000</v>
      </c>
      <c r="I86" s="282">
        <v>9000</v>
      </c>
      <c r="J86" s="282">
        <v>0</v>
      </c>
      <c r="K86" s="378"/>
      <c r="L86" s="282">
        <v>0</v>
      </c>
      <c r="M86" s="277">
        <f t="shared" si="38"/>
        <v>0</v>
      </c>
      <c r="N86" s="353"/>
      <c r="O86" s="277">
        <f t="shared" si="39"/>
        <v>3361.3445378151264</v>
      </c>
      <c r="P86" s="277">
        <f t="shared" si="39"/>
        <v>7563.0252100840344</v>
      </c>
      <c r="Q86" s="277">
        <f t="shared" si="39"/>
        <v>0</v>
      </c>
      <c r="R86" s="372"/>
      <c r="S86" s="277">
        <f t="shared" si="37"/>
        <v>0</v>
      </c>
      <c r="T86" s="109">
        <f t="shared" si="40"/>
        <v>10924.36974789916</v>
      </c>
      <c r="U86" s="366" t="s">
        <v>276</v>
      </c>
      <c r="V86" s="278" t="s">
        <v>304</v>
      </c>
      <c r="W86" s="279" t="s">
        <v>293</v>
      </c>
    </row>
    <row r="87" spans="1:23" ht="23.25" customHeight="1" thickBot="1" x14ac:dyDescent="0.25">
      <c r="A87" s="257">
        <v>68</v>
      </c>
      <c r="B87" s="39"/>
      <c r="C87" s="39"/>
      <c r="D87" s="70" t="s">
        <v>127</v>
      </c>
      <c r="E87" s="341"/>
      <c r="F87" s="40">
        <f>SUM(F78:F86)</f>
        <v>94000</v>
      </c>
      <c r="G87" s="40">
        <f>SUM(G78:G86)</f>
        <v>2000</v>
      </c>
      <c r="H87" s="40">
        <f>SUM(H78:H86)</f>
        <v>22000</v>
      </c>
      <c r="I87" s="40">
        <f>SUM(I78:I86)</f>
        <v>113000</v>
      </c>
      <c r="J87" s="40">
        <f>SUM(J78:J86)</f>
        <v>4000</v>
      </c>
      <c r="K87" s="40"/>
      <c r="L87" s="87">
        <f t="shared" ref="L87:Q87" si="41">SUM(L78:L86)</f>
        <v>1000</v>
      </c>
      <c r="M87" s="277">
        <f t="shared" si="41"/>
        <v>78991.596638655465</v>
      </c>
      <c r="N87" s="353">
        <f t="shared" si="41"/>
        <v>1757.7673271143321</v>
      </c>
      <c r="O87" s="277">
        <f t="shared" si="41"/>
        <v>18487.394957983197</v>
      </c>
      <c r="P87" s="277">
        <f t="shared" si="41"/>
        <v>96576.979415619455</v>
      </c>
      <c r="Q87" s="277">
        <f t="shared" si="41"/>
        <v>3361.3445378151264</v>
      </c>
      <c r="R87" s="372"/>
      <c r="S87" s="277">
        <f>SUM(S78:S86)</f>
        <v>840.3361344537816</v>
      </c>
      <c r="T87" s="277">
        <f>SUM(T78:T86)</f>
        <v>200015.41901164132</v>
      </c>
      <c r="U87" s="367"/>
      <c r="V87" s="92"/>
      <c r="W87" s="93"/>
    </row>
    <row r="88" spans="1:23" s="46" customFormat="1" ht="33" customHeight="1" thickBot="1" x14ac:dyDescent="0.25">
      <c r="A88" s="321">
        <v>69</v>
      </c>
      <c r="B88" s="322" t="s">
        <v>288</v>
      </c>
      <c r="C88" s="322">
        <v>50</v>
      </c>
      <c r="D88" s="49" t="s">
        <v>289</v>
      </c>
      <c r="E88" s="341" t="s">
        <v>312</v>
      </c>
      <c r="F88" s="40">
        <v>27000</v>
      </c>
      <c r="G88" s="40"/>
      <c r="H88" s="40">
        <v>1000</v>
      </c>
      <c r="I88" s="40">
        <v>10000</v>
      </c>
      <c r="J88" s="40">
        <v>0</v>
      </c>
      <c r="K88" s="40"/>
      <c r="L88" s="87">
        <v>0</v>
      </c>
      <c r="M88" s="319">
        <f>F88/1.19</f>
        <v>22689.0756302521</v>
      </c>
      <c r="N88" s="353"/>
      <c r="O88" s="319">
        <f t="shared" ref="O88:Q91" si="42">H88/1.19</f>
        <v>840.3361344537816</v>
      </c>
      <c r="P88" s="319">
        <f t="shared" si="42"/>
        <v>8403.361344537816</v>
      </c>
      <c r="Q88" s="319">
        <f t="shared" si="42"/>
        <v>0</v>
      </c>
      <c r="R88" s="372"/>
      <c r="S88" s="319">
        <f>L88/1.19</f>
        <v>0</v>
      </c>
      <c r="T88" s="319">
        <f>M88+O88+P88+Q88+S88</f>
        <v>31932.773109243695</v>
      </c>
      <c r="U88" s="366" t="s">
        <v>106</v>
      </c>
      <c r="V88" s="332" t="s">
        <v>298</v>
      </c>
      <c r="W88" s="333" t="s">
        <v>302</v>
      </c>
    </row>
    <row r="89" spans="1:23" ht="36" customHeight="1" thickBot="1" x14ac:dyDescent="0.25">
      <c r="A89" s="384">
        <v>70</v>
      </c>
      <c r="B89" s="86" t="s">
        <v>54</v>
      </c>
      <c r="C89" s="39">
        <v>51</v>
      </c>
      <c r="D89" s="49" t="s">
        <v>220</v>
      </c>
      <c r="E89" s="341"/>
      <c r="F89" s="65">
        <v>20000</v>
      </c>
      <c r="G89" s="356"/>
      <c r="H89" s="65">
        <v>10000</v>
      </c>
      <c r="I89" s="65">
        <v>28000</v>
      </c>
      <c r="J89" s="65">
        <v>4000</v>
      </c>
      <c r="K89" s="378"/>
      <c r="L89" s="65">
        <v>0</v>
      </c>
      <c r="M89" s="82">
        <f>F89/1.19</f>
        <v>16806.722689075632</v>
      </c>
      <c r="N89" s="353"/>
      <c r="O89" s="82">
        <f t="shared" si="42"/>
        <v>8403.361344537816</v>
      </c>
      <c r="P89" s="82">
        <f t="shared" si="42"/>
        <v>23529.411764705885</v>
      </c>
      <c r="Q89" s="82">
        <f t="shared" si="42"/>
        <v>3361.3445378151264</v>
      </c>
      <c r="R89" s="372"/>
      <c r="S89" s="319">
        <f>L89/1.19</f>
        <v>0</v>
      </c>
      <c r="T89" s="395">
        <f t="shared" ref="T89:T91" si="43">M89+O89+P89+Q89+S89</f>
        <v>52100.840336134454</v>
      </c>
      <c r="U89" s="366" t="s">
        <v>106</v>
      </c>
      <c r="V89" s="88" t="s">
        <v>298</v>
      </c>
      <c r="W89" s="89" t="s">
        <v>302</v>
      </c>
    </row>
    <row r="90" spans="1:23" s="46" customFormat="1" ht="30.75" customHeight="1" thickBot="1" x14ac:dyDescent="0.25">
      <c r="A90" s="384">
        <v>71</v>
      </c>
      <c r="B90" s="245" t="s">
        <v>54</v>
      </c>
      <c r="C90" s="243">
        <v>52</v>
      </c>
      <c r="D90" s="49" t="s">
        <v>243</v>
      </c>
      <c r="E90" s="341"/>
      <c r="F90" s="244">
        <v>42000</v>
      </c>
      <c r="G90" s="356"/>
      <c r="H90" s="244">
        <v>0</v>
      </c>
      <c r="I90" s="244">
        <v>0</v>
      </c>
      <c r="J90" s="244">
        <v>0</v>
      </c>
      <c r="K90" s="378"/>
      <c r="L90" s="244">
        <v>0</v>
      </c>
      <c r="M90" s="240">
        <f>F90/1.19</f>
        <v>35294.117647058825</v>
      </c>
      <c r="N90" s="353"/>
      <c r="O90" s="240">
        <f t="shared" si="42"/>
        <v>0</v>
      </c>
      <c r="P90" s="240">
        <f t="shared" si="42"/>
        <v>0</v>
      </c>
      <c r="Q90" s="240">
        <f t="shared" si="42"/>
        <v>0</v>
      </c>
      <c r="R90" s="372"/>
      <c r="S90" s="240">
        <f>L90/1.19</f>
        <v>0</v>
      </c>
      <c r="T90" s="395">
        <f t="shared" si="43"/>
        <v>35294.117647058825</v>
      </c>
      <c r="U90" s="366" t="s">
        <v>106</v>
      </c>
      <c r="V90" s="241" t="s">
        <v>298</v>
      </c>
      <c r="W90" s="242" t="s">
        <v>302</v>
      </c>
    </row>
    <row r="91" spans="1:23" s="46" customFormat="1" ht="82.5" customHeight="1" thickBot="1" x14ac:dyDescent="0.25">
      <c r="A91" s="384">
        <v>72</v>
      </c>
      <c r="B91" s="283" t="s">
        <v>54</v>
      </c>
      <c r="C91" s="281">
        <v>53</v>
      </c>
      <c r="D91" s="49" t="s">
        <v>268</v>
      </c>
      <c r="E91" s="341"/>
      <c r="F91" s="323">
        <v>0</v>
      </c>
      <c r="G91" s="356"/>
      <c r="H91" s="323">
        <v>5000</v>
      </c>
      <c r="I91" s="323">
        <v>8000</v>
      </c>
      <c r="J91" s="282">
        <v>0</v>
      </c>
      <c r="K91" s="378"/>
      <c r="L91" s="282">
        <v>0</v>
      </c>
      <c r="M91" s="277">
        <f>F91/1.19</f>
        <v>0</v>
      </c>
      <c r="N91" s="353"/>
      <c r="O91" s="277">
        <f t="shared" si="42"/>
        <v>4201.680672268908</v>
      </c>
      <c r="P91" s="277">
        <f t="shared" si="42"/>
        <v>6722.6890756302528</v>
      </c>
      <c r="Q91" s="277">
        <f t="shared" si="42"/>
        <v>0</v>
      </c>
      <c r="R91" s="372"/>
      <c r="S91" s="277">
        <f>L91/1.19</f>
        <v>0</v>
      </c>
      <c r="T91" s="395">
        <f t="shared" si="43"/>
        <v>10924.36974789916</v>
      </c>
      <c r="U91" s="366" t="s">
        <v>276</v>
      </c>
      <c r="V91" s="296" t="s">
        <v>304</v>
      </c>
      <c r="W91" s="333" t="s">
        <v>293</v>
      </c>
    </row>
    <row r="92" spans="1:23" s="13" customFormat="1" ht="24" customHeight="1" thickBot="1" x14ac:dyDescent="0.25">
      <c r="A92" s="384">
        <v>73</v>
      </c>
      <c r="B92" s="86"/>
      <c r="C92" s="39"/>
      <c r="D92" s="49" t="s">
        <v>155</v>
      </c>
      <c r="E92" s="341"/>
      <c r="F92" s="40">
        <f>F88+F89+F90+F91</f>
        <v>89000</v>
      </c>
      <c r="G92" s="40"/>
      <c r="H92" s="40">
        <f t="shared" ref="H92:L92" si="44">H88+H89+H90+H91</f>
        <v>16000</v>
      </c>
      <c r="I92" s="40">
        <f t="shared" si="44"/>
        <v>46000</v>
      </c>
      <c r="J92" s="40">
        <f t="shared" si="44"/>
        <v>4000</v>
      </c>
      <c r="K92" s="40"/>
      <c r="L92" s="40">
        <f t="shared" si="44"/>
        <v>0</v>
      </c>
      <c r="M92" s="319">
        <f t="shared" ref="M92" si="45">M88+M89+M90+M91</f>
        <v>74789.915966386558</v>
      </c>
      <c r="N92" s="353"/>
      <c r="O92" s="319">
        <f t="shared" ref="O92" si="46">O88+O89+O90+O91</f>
        <v>13445.378151260506</v>
      </c>
      <c r="P92" s="319">
        <f t="shared" ref="P92" si="47">P88+P89+P90+P91</f>
        <v>38655.462184873955</v>
      </c>
      <c r="Q92" s="319">
        <f t="shared" ref="Q92" si="48">Q88+Q89+Q90+Q91</f>
        <v>3361.3445378151264</v>
      </c>
      <c r="R92" s="372"/>
      <c r="S92" s="319">
        <f t="shared" ref="S92" si="49">S88+S89+S90+S91</f>
        <v>0</v>
      </c>
      <c r="T92" s="325">
        <f>M92+O92+P92+Q92+S92</f>
        <v>130252.10084033613</v>
      </c>
      <c r="U92" s="366"/>
      <c r="V92" s="88"/>
      <c r="W92" s="89"/>
    </row>
    <row r="93" spans="1:23" ht="22.5" customHeight="1" thickBot="1" x14ac:dyDescent="0.25">
      <c r="A93" s="384">
        <v>74</v>
      </c>
      <c r="B93" s="57"/>
      <c r="C93" s="39"/>
      <c r="D93" s="49" t="s">
        <v>55</v>
      </c>
      <c r="E93" s="341"/>
      <c r="F93" s="65"/>
      <c r="G93" s="356"/>
      <c r="H93" s="41"/>
      <c r="I93" s="41"/>
      <c r="J93" s="41"/>
      <c r="K93" s="41"/>
      <c r="L93" s="41"/>
      <c r="M93" s="82"/>
      <c r="N93" s="353"/>
      <c r="O93" s="82"/>
      <c r="P93" s="82"/>
      <c r="Q93" s="82"/>
      <c r="R93" s="372"/>
      <c r="S93" s="82"/>
      <c r="T93" s="228"/>
      <c r="U93" s="367"/>
      <c r="V93" s="100"/>
      <c r="W93" s="93"/>
    </row>
    <row r="94" spans="1:23" ht="33.75" customHeight="1" thickBot="1" x14ac:dyDescent="0.25">
      <c r="A94" s="384">
        <v>75</v>
      </c>
      <c r="B94" s="39" t="s">
        <v>56</v>
      </c>
      <c r="C94" s="39">
        <v>54</v>
      </c>
      <c r="D94" s="49" t="s">
        <v>57</v>
      </c>
      <c r="E94" s="341" t="s">
        <v>58</v>
      </c>
      <c r="F94" s="65">
        <v>28000</v>
      </c>
      <c r="G94" s="356"/>
      <c r="H94" s="65">
        <v>0</v>
      </c>
      <c r="I94" s="65">
        <v>13000</v>
      </c>
      <c r="J94" s="65">
        <v>0</v>
      </c>
      <c r="K94" s="378"/>
      <c r="L94" s="65">
        <v>0</v>
      </c>
      <c r="M94" s="82">
        <f>F94/1.19</f>
        <v>23529.411764705885</v>
      </c>
      <c r="N94" s="353"/>
      <c r="O94" s="82">
        <f t="shared" ref="O94:Q95" si="50">H94/1.19</f>
        <v>0</v>
      </c>
      <c r="P94" s="82">
        <f t="shared" si="50"/>
        <v>10924.36974789916</v>
      </c>
      <c r="Q94" s="82">
        <f t="shared" si="50"/>
        <v>0</v>
      </c>
      <c r="R94" s="372"/>
      <c r="S94" s="82">
        <f>L94/1.19</f>
        <v>0</v>
      </c>
      <c r="T94" s="109">
        <f>M94+O94+P94+Q94+S94</f>
        <v>34453.781512605041</v>
      </c>
      <c r="U94" s="366" t="s">
        <v>106</v>
      </c>
      <c r="V94" s="88" t="s">
        <v>304</v>
      </c>
      <c r="W94" s="89" t="s">
        <v>305</v>
      </c>
    </row>
    <row r="95" spans="1:23" ht="33" customHeight="1" thickBot="1" x14ac:dyDescent="0.25">
      <c r="A95" s="384">
        <v>76</v>
      </c>
      <c r="B95" s="39" t="s">
        <v>59</v>
      </c>
      <c r="C95" s="39">
        <v>55</v>
      </c>
      <c r="D95" s="49" t="s">
        <v>60</v>
      </c>
      <c r="E95" s="341" t="s">
        <v>58</v>
      </c>
      <c r="F95" s="65">
        <v>0</v>
      </c>
      <c r="G95" s="356"/>
      <c r="H95" s="65">
        <v>0</v>
      </c>
      <c r="I95" s="65">
        <v>0</v>
      </c>
      <c r="J95" s="65">
        <v>0</v>
      </c>
      <c r="K95" s="378"/>
      <c r="L95" s="65">
        <v>0</v>
      </c>
      <c r="M95" s="82">
        <f>F95/1.19</f>
        <v>0</v>
      </c>
      <c r="N95" s="353"/>
      <c r="O95" s="82">
        <f t="shared" si="50"/>
        <v>0</v>
      </c>
      <c r="P95" s="82">
        <f t="shared" si="50"/>
        <v>0</v>
      </c>
      <c r="Q95" s="82">
        <f t="shared" si="50"/>
        <v>0</v>
      </c>
      <c r="R95" s="372"/>
      <c r="S95" s="82">
        <f>L95/1.19</f>
        <v>0</v>
      </c>
      <c r="T95" s="109">
        <f t="shared" ref="T95:T99" si="51">M95+O95+P95+Q95+S95</f>
        <v>0</v>
      </c>
      <c r="U95" s="366" t="s">
        <v>106</v>
      </c>
      <c r="V95" s="88" t="s">
        <v>304</v>
      </c>
      <c r="W95" s="89" t="s">
        <v>305</v>
      </c>
    </row>
    <row r="96" spans="1:23" ht="31.5" customHeight="1" thickBot="1" x14ac:dyDescent="0.25">
      <c r="A96" s="384">
        <v>77</v>
      </c>
      <c r="B96" s="57"/>
      <c r="C96" s="39"/>
      <c r="D96" s="49" t="s">
        <v>61</v>
      </c>
      <c r="E96" s="341"/>
      <c r="F96" s="65">
        <f>SUM(F94:F95)</f>
        <v>28000</v>
      </c>
      <c r="G96" s="356"/>
      <c r="H96" s="65">
        <f t="shared" ref="H96:L96" si="52">SUM(H94:H95)</f>
        <v>0</v>
      </c>
      <c r="I96" s="65">
        <f t="shared" si="52"/>
        <v>13000</v>
      </c>
      <c r="J96" s="65">
        <f t="shared" si="52"/>
        <v>0</v>
      </c>
      <c r="K96" s="378"/>
      <c r="L96" s="65">
        <f t="shared" si="52"/>
        <v>0</v>
      </c>
      <c r="M96" s="82">
        <f>SUM(M94:M95)</f>
        <v>23529.411764705885</v>
      </c>
      <c r="N96" s="353"/>
      <c r="O96" s="82">
        <f t="shared" ref="O96:Q96" si="53">SUM(O94:O95)</f>
        <v>0</v>
      </c>
      <c r="P96" s="82">
        <f t="shared" si="53"/>
        <v>10924.36974789916</v>
      </c>
      <c r="Q96" s="82">
        <f t="shared" si="53"/>
        <v>0</v>
      </c>
      <c r="R96" s="372"/>
      <c r="S96" s="82">
        <f>SUM(S94:S95)</f>
        <v>0</v>
      </c>
      <c r="T96" s="109">
        <f t="shared" si="51"/>
        <v>34453.781512605041</v>
      </c>
      <c r="U96" s="366" t="s">
        <v>106</v>
      </c>
      <c r="V96" s="88"/>
      <c r="W96" s="89"/>
    </row>
    <row r="97" spans="1:26" ht="36" customHeight="1" thickBot="1" x14ac:dyDescent="0.25">
      <c r="A97" s="384">
        <v>78</v>
      </c>
      <c r="B97" s="50" t="s">
        <v>108</v>
      </c>
      <c r="C97" s="39">
        <v>56</v>
      </c>
      <c r="D97" s="49" t="s">
        <v>353</v>
      </c>
      <c r="E97" s="341" t="s">
        <v>62</v>
      </c>
      <c r="F97" s="65">
        <v>1000</v>
      </c>
      <c r="G97" s="356"/>
      <c r="H97" s="65">
        <v>0</v>
      </c>
      <c r="I97" s="65">
        <v>0</v>
      </c>
      <c r="J97" s="65">
        <v>0</v>
      </c>
      <c r="K97" s="378"/>
      <c r="L97" s="65">
        <v>0</v>
      </c>
      <c r="M97" s="82">
        <f>F97/1.05</f>
        <v>952.38095238095229</v>
      </c>
      <c r="N97" s="353"/>
      <c r="O97" s="82">
        <f>H97/1.05</f>
        <v>0</v>
      </c>
      <c r="P97" s="82">
        <f>I97/1.05</f>
        <v>0</v>
      </c>
      <c r="Q97" s="82">
        <f>J97/1.05</f>
        <v>0</v>
      </c>
      <c r="R97" s="372"/>
      <c r="S97" s="82">
        <f>L97/1.05</f>
        <v>0</v>
      </c>
      <c r="T97" s="109">
        <f t="shared" si="51"/>
        <v>952.38095238095229</v>
      </c>
      <c r="U97" s="366" t="s">
        <v>106</v>
      </c>
      <c r="V97" s="91" t="s">
        <v>298</v>
      </c>
      <c r="W97" s="94" t="s">
        <v>300</v>
      </c>
    </row>
    <row r="98" spans="1:26" ht="33" customHeight="1" thickBot="1" x14ac:dyDescent="0.25">
      <c r="A98" s="384">
        <v>79</v>
      </c>
      <c r="B98" s="232" t="s">
        <v>109</v>
      </c>
      <c r="C98" s="227">
        <v>57</v>
      </c>
      <c r="D98" s="233" t="s">
        <v>144</v>
      </c>
      <c r="E98" s="274" t="s">
        <v>63</v>
      </c>
      <c r="F98" s="227">
        <v>50000</v>
      </c>
      <c r="G98" s="356"/>
      <c r="H98" s="227">
        <v>0</v>
      </c>
      <c r="I98" s="227">
        <v>0</v>
      </c>
      <c r="J98" s="227">
        <v>0</v>
      </c>
      <c r="K98" s="378"/>
      <c r="L98" s="227">
        <v>0</v>
      </c>
      <c r="M98" s="228">
        <f>F98/1.19</f>
        <v>42016.806722689078</v>
      </c>
      <c r="N98" s="353"/>
      <c r="O98" s="228">
        <f>H98</f>
        <v>0</v>
      </c>
      <c r="P98" s="228">
        <f>I98</f>
        <v>0</v>
      </c>
      <c r="Q98" s="228">
        <f>J98</f>
        <v>0</v>
      </c>
      <c r="R98" s="372"/>
      <c r="S98" s="228">
        <f>L98</f>
        <v>0</v>
      </c>
      <c r="T98" s="109">
        <f t="shared" si="51"/>
        <v>42016.806722689078</v>
      </c>
      <c r="U98" s="366" t="s">
        <v>106</v>
      </c>
      <c r="V98" s="91" t="s">
        <v>313</v>
      </c>
      <c r="W98" s="91" t="s">
        <v>314</v>
      </c>
    </row>
    <row r="99" spans="1:26" ht="31.5" customHeight="1" thickBot="1" x14ac:dyDescent="0.25">
      <c r="A99" s="384">
        <v>80</v>
      </c>
      <c r="B99" s="98" t="s">
        <v>116</v>
      </c>
      <c r="C99" s="227">
        <v>58</v>
      </c>
      <c r="D99" s="233" t="s">
        <v>64</v>
      </c>
      <c r="E99" s="274" t="s">
        <v>65</v>
      </c>
      <c r="F99" s="227">
        <v>97000</v>
      </c>
      <c r="G99" s="356"/>
      <c r="H99" s="227">
        <v>0</v>
      </c>
      <c r="I99" s="227">
        <v>0</v>
      </c>
      <c r="J99" s="227">
        <v>0</v>
      </c>
      <c r="K99" s="378"/>
      <c r="L99" s="227">
        <v>0</v>
      </c>
      <c r="M99" s="228">
        <f>F99/1.19</f>
        <v>81512.605042016818</v>
      </c>
      <c r="N99" s="353"/>
      <c r="O99" s="228">
        <f>H99/1.19</f>
        <v>0</v>
      </c>
      <c r="P99" s="228">
        <f>I99/1.19</f>
        <v>0</v>
      </c>
      <c r="Q99" s="228">
        <f>J99/1.19</f>
        <v>0</v>
      </c>
      <c r="R99" s="372"/>
      <c r="S99" s="228">
        <f>L99/1.19</f>
        <v>0</v>
      </c>
      <c r="T99" s="109">
        <f t="shared" si="51"/>
        <v>81512.605042016818</v>
      </c>
      <c r="U99" s="366" t="s">
        <v>106</v>
      </c>
      <c r="V99" s="91" t="s">
        <v>293</v>
      </c>
      <c r="W99" s="91" t="s">
        <v>306</v>
      </c>
    </row>
    <row r="100" spans="1:26" ht="33.75" customHeight="1" thickBot="1" x14ac:dyDescent="0.25">
      <c r="A100" s="384">
        <v>81</v>
      </c>
      <c r="B100" s="86"/>
      <c r="C100" s="39"/>
      <c r="D100" s="49" t="s">
        <v>66</v>
      </c>
      <c r="E100" s="341"/>
      <c r="F100" s="113"/>
      <c r="G100" s="113"/>
      <c r="H100" s="41"/>
      <c r="I100" s="41"/>
      <c r="J100" s="41"/>
      <c r="K100" s="41"/>
      <c r="L100" s="41"/>
      <c r="M100" s="82"/>
      <c r="N100" s="353"/>
      <c r="O100" s="82"/>
      <c r="P100" s="82"/>
      <c r="Q100" s="82"/>
      <c r="R100" s="372"/>
      <c r="S100" s="82"/>
      <c r="T100" s="109"/>
      <c r="U100" s="367"/>
      <c r="V100" s="111"/>
      <c r="W100" s="112"/>
    </row>
    <row r="101" spans="1:26" s="13" customFormat="1" ht="37.5" customHeight="1" thickBot="1" x14ac:dyDescent="0.25">
      <c r="A101" s="384">
        <v>82</v>
      </c>
      <c r="B101" s="98" t="s">
        <v>67</v>
      </c>
      <c r="C101" s="227">
        <v>59</v>
      </c>
      <c r="D101" s="233" t="s">
        <v>167</v>
      </c>
      <c r="E101" s="274" t="s">
        <v>63</v>
      </c>
      <c r="F101" s="227">
        <v>26000</v>
      </c>
      <c r="G101" s="356"/>
      <c r="H101" s="227">
        <v>0</v>
      </c>
      <c r="I101" s="227">
        <v>0</v>
      </c>
      <c r="J101" s="227">
        <v>8000</v>
      </c>
      <c r="K101" s="378"/>
      <c r="L101" s="227">
        <v>0</v>
      </c>
      <c r="M101" s="228">
        <f t="shared" ref="M101:M106" si="54">F101/1.19</f>
        <v>21848.73949579832</v>
      </c>
      <c r="N101" s="353"/>
      <c r="O101" s="228">
        <f>H101/1.19</f>
        <v>0</v>
      </c>
      <c r="P101" s="228">
        <f>I101/1.19</f>
        <v>0</v>
      </c>
      <c r="Q101" s="228">
        <f>J101/1.19</f>
        <v>6722.6890756302528</v>
      </c>
      <c r="R101" s="372"/>
      <c r="S101" s="228">
        <f>L101/1.19</f>
        <v>0</v>
      </c>
      <c r="T101" s="109">
        <f>M101+O101+P101+Q101+S101</f>
        <v>28571.428571428572</v>
      </c>
      <c r="U101" s="366" t="s">
        <v>106</v>
      </c>
      <c r="V101" s="91" t="s">
        <v>293</v>
      </c>
      <c r="W101" s="114" t="s">
        <v>294</v>
      </c>
    </row>
    <row r="102" spans="1:26" s="46" customFormat="1" ht="37.5" customHeight="1" thickBot="1" x14ac:dyDescent="0.25">
      <c r="A102" s="384">
        <v>83</v>
      </c>
      <c r="B102" s="98" t="s">
        <v>67</v>
      </c>
      <c r="C102" s="282">
        <v>60</v>
      </c>
      <c r="D102" s="233" t="s">
        <v>263</v>
      </c>
      <c r="E102" s="274" t="s">
        <v>264</v>
      </c>
      <c r="F102" s="282">
        <v>9000</v>
      </c>
      <c r="G102" s="356"/>
      <c r="H102" s="282">
        <v>0</v>
      </c>
      <c r="I102" s="282">
        <v>0</v>
      </c>
      <c r="J102" s="282">
        <v>0</v>
      </c>
      <c r="K102" s="378"/>
      <c r="L102" s="282">
        <v>0</v>
      </c>
      <c r="M102" s="325">
        <f t="shared" si="54"/>
        <v>7563.0252100840344</v>
      </c>
      <c r="N102" s="353"/>
      <c r="O102" s="277">
        <v>0</v>
      </c>
      <c r="P102" s="277">
        <v>0</v>
      </c>
      <c r="Q102" s="277">
        <v>0</v>
      </c>
      <c r="R102" s="372"/>
      <c r="S102" s="277">
        <v>0</v>
      </c>
      <c r="T102" s="109">
        <f t="shared" ref="T102:T107" si="55">M102+O102+P102+Q102+S102</f>
        <v>7563.0252100840344</v>
      </c>
      <c r="U102" s="366" t="s">
        <v>106</v>
      </c>
      <c r="V102" s="91" t="s">
        <v>304</v>
      </c>
      <c r="W102" s="114" t="s">
        <v>305</v>
      </c>
    </row>
    <row r="103" spans="1:26" s="46" customFormat="1" ht="30.75" customHeight="1" thickBot="1" x14ac:dyDescent="0.25">
      <c r="A103" s="384">
        <v>84</v>
      </c>
      <c r="B103" s="98" t="s">
        <v>67</v>
      </c>
      <c r="C103" s="323">
        <v>61</v>
      </c>
      <c r="D103" s="233" t="s">
        <v>290</v>
      </c>
      <c r="E103" s="274" t="s">
        <v>315</v>
      </c>
      <c r="F103" s="323">
        <v>6000</v>
      </c>
      <c r="G103" s="356"/>
      <c r="H103" s="323">
        <v>0</v>
      </c>
      <c r="I103" s="323">
        <v>0</v>
      </c>
      <c r="J103" s="323">
        <v>0</v>
      </c>
      <c r="K103" s="378"/>
      <c r="L103" s="323">
        <v>0</v>
      </c>
      <c r="M103" s="325">
        <f t="shared" si="54"/>
        <v>5042.0168067226896</v>
      </c>
      <c r="N103" s="353"/>
      <c r="O103" s="325">
        <f t="shared" ref="O103:Q106" si="56">H103/1.19</f>
        <v>0</v>
      </c>
      <c r="P103" s="325">
        <f t="shared" si="56"/>
        <v>0</v>
      </c>
      <c r="Q103" s="325">
        <f t="shared" si="56"/>
        <v>0</v>
      </c>
      <c r="R103" s="372"/>
      <c r="S103" s="325">
        <f>L103/1.19</f>
        <v>0</v>
      </c>
      <c r="T103" s="109">
        <f t="shared" si="55"/>
        <v>5042.0168067226896</v>
      </c>
      <c r="U103" s="366" t="s">
        <v>106</v>
      </c>
      <c r="V103" s="91" t="s">
        <v>304</v>
      </c>
      <c r="W103" s="114" t="s">
        <v>305</v>
      </c>
    </row>
    <row r="104" spans="1:26" s="46" customFormat="1" ht="30.75" customHeight="1" thickBot="1" x14ac:dyDescent="0.25">
      <c r="A104" s="384">
        <v>85</v>
      </c>
      <c r="B104" s="98" t="s">
        <v>67</v>
      </c>
      <c r="C104" s="327">
        <v>62</v>
      </c>
      <c r="D104" s="233" t="s">
        <v>292</v>
      </c>
      <c r="E104" s="274" t="s">
        <v>375</v>
      </c>
      <c r="F104" s="327">
        <v>3000</v>
      </c>
      <c r="G104" s="356"/>
      <c r="H104" s="327">
        <v>0</v>
      </c>
      <c r="I104" s="327">
        <v>0</v>
      </c>
      <c r="J104" s="327">
        <v>0</v>
      </c>
      <c r="K104" s="378"/>
      <c r="L104" s="327">
        <v>0</v>
      </c>
      <c r="M104" s="325">
        <f t="shared" si="54"/>
        <v>2521.0084033613448</v>
      </c>
      <c r="N104" s="353"/>
      <c r="O104" s="325">
        <f t="shared" si="56"/>
        <v>0</v>
      </c>
      <c r="P104" s="325">
        <f t="shared" si="56"/>
        <v>0</v>
      </c>
      <c r="Q104" s="325">
        <f t="shared" si="56"/>
        <v>0</v>
      </c>
      <c r="R104" s="372"/>
      <c r="S104" s="325">
        <f>L104/1.19</f>
        <v>0</v>
      </c>
      <c r="T104" s="109">
        <f t="shared" si="55"/>
        <v>2521.0084033613448</v>
      </c>
      <c r="U104" s="366" t="s">
        <v>276</v>
      </c>
      <c r="V104" s="91" t="s">
        <v>304</v>
      </c>
      <c r="W104" s="91" t="s">
        <v>293</v>
      </c>
    </row>
    <row r="105" spans="1:26" s="46" customFormat="1" ht="60.75" customHeight="1" thickBot="1" x14ac:dyDescent="0.25">
      <c r="A105" s="384">
        <v>86</v>
      </c>
      <c r="B105" s="98" t="s">
        <v>67</v>
      </c>
      <c r="C105" s="327">
        <v>63</v>
      </c>
      <c r="D105" s="233" t="s">
        <v>384</v>
      </c>
      <c r="E105" s="274" t="s">
        <v>385</v>
      </c>
      <c r="F105" s="327">
        <v>64000</v>
      </c>
      <c r="G105" s="356"/>
      <c r="H105" s="327">
        <v>0</v>
      </c>
      <c r="I105" s="327">
        <v>0</v>
      </c>
      <c r="J105" s="327">
        <v>0</v>
      </c>
      <c r="K105" s="378">
        <v>0</v>
      </c>
      <c r="L105" s="327">
        <v>0</v>
      </c>
      <c r="M105" s="325">
        <f t="shared" si="54"/>
        <v>53781.512605042022</v>
      </c>
      <c r="N105" s="353"/>
      <c r="O105" s="325">
        <f t="shared" si="56"/>
        <v>0</v>
      </c>
      <c r="P105" s="325">
        <f t="shared" si="56"/>
        <v>0</v>
      </c>
      <c r="Q105" s="325">
        <f t="shared" si="56"/>
        <v>0</v>
      </c>
      <c r="R105" s="393"/>
      <c r="S105" s="325">
        <f>L105/1.19</f>
        <v>0</v>
      </c>
      <c r="T105" s="109">
        <f t="shared" si="55"/>
        <v>53781.512605042022</v>
      </c>
      <c r="U105" s="366" t="s">
        <v>106</v>
      </c>
      <c r="V105" s="91" t="s">
        <v>299</v>
      </c>
      <c r="W105" s="114" t="s">
        <v>305</v>
      </c>
    </row>
    <row r="106" spans="1:26" s="46" customFormat="1" ht="32.25" customHeight="1" thickBot="1" x14ac:dyDescent="0.25">
      <c r="A106" s="384">
        <v>87</v>
      </c>
      <c r="B106" s="204" t="s">
        <v>67</v>
      </c>
      <c r="C106" s="202">
        <v>64</v>
      </c>
      <c r="D106" s="49" t="s">
        <v>225</v>
      </c>
      <c r="E106" s="341" t="s">
        <v>226</v>
      </c>
      <c r="F106" s="203">
        <v>72000</v>
      </c>
      <c r="G106" s="356"/>
      <c r="H106" s="203">
        <v>0</v>
      </c>
      <c r="I106" s="203">
        <v>0</v>
      </c>
      <c r="J106" s="203">
        <v>0</v>
      </c>
      <c r="K106" s="378"/>
      <c r="L106" s="203">
        <v>0</v>
      </c>
      <c r="M106" s="201">
        <f t="shared" si="54"/>
        <v>60504.201680672275</v>
      </c>
      <c r="N106" s="353"/>
      <c r="O106" s="201">
        <f t="shared" si="56"/>
        <v>0</v>
      </c>
      <c r="P106" s="201">
        <f t="shared" si="56"/>
        <v>0</v>
      </c>
      <c r="Q106" s="201">
        <f t="shared" si="56"/>
        <v>0</v>
      </c>
      <c r="R106" s="372"/>
      <c r="S106" s="201">
        <f>L106/1.19</f>
        <v>0</v>
      </c>
      <c r="T106" s="109">
        <f t="shared" si="55"/>
        <v>60504.201680672275</v>
      </c>
      <c r="U106" s="366" t="s">
        <v>106</v>
      </c>
      <c r="V106" s="91" t="s">
        <v>293</v>
      </c>
      <c r="W106" s="91" t="s">
        <v>306</v>
      </c>
    </row>
    <row r="107" spans="1:26" ht="28.5" customHeight="1" thickBot="1" x14ac:dyDescent="0.25">
      <c r="A107" s="384">
        <v>88</v>
      </c>
      <c r="B107" s="86"/>
      <c r="C107" s="39"/>
      <c r="D107" s="70" t="s">
        <v>177</v>
      </c>
      <c r="E107" s="341"/>
      <c r="F107" s="65">
        <f t="shared" ref="F107:S107" si="57">SUM(F101:F106)</f>
        <v>180000</v>
      </c>
      <c r="G107" s="356"/>
      <c r="H107" s="282">
        <f t="shared" si="57"/>
        <v>0</v>
      </c>
      <c r="I107" s="282">
        <f t="shared" si="57"/>
        <v>0</v>
      </c>
      <c r="J107" s="282">
        <f t="shared" si="57"/>
        <v>8000</v>
      </c>
      <c r="K107" s="394">
        <v>0</v>
      </c>
      <c r="L107" s="87">
        <f t="shared" si="57"/>
        <v>0</v>
      </c>
      <c r="M107" s="277">
        <f t="shared" si="57"/>
        <v>151260.50420168068</v>
      </c>
      <c r="N107" s="353"/>
      <c r="O107" s="277">
        <f t="shared" si="57"/>
        <v>0</v>
      </c>
      <c r="P107" s="277">
        <f t="shared" si="57"/>
        <v>0</v>
      </c>
      <c r="Q107" s="277">
        <f>SUM(Q101:Q106)</f>
        <v>6722.6890756302528</v>
      </c>
      <c r="R107" s="393">
        <f>SUM(R101:R106)</f>
        <v>0</v>
      </c>
      <c r="S107" s="277">
        <f t="shared" si="57"/>
        <v>0</v>
      </c>
      <c r="T107" s="109">
        <f t="shared" si="55"/>
        <v>157983.19327731093</v>
      </c>
      <c r="U107" s="367"/>
      <c r="V107" s="100"/>
      <c r="W107" s="101"/>
    </row>
    <row r="108" spans="1:26" ht="25.5" customHeight="1" thickBot="1" x14ac:dyDescent="0.25">
      <c r="A108" s="384">
        <v>89</v>
      </c>
      <c r="B108" s="86"/>
      <c r="C108" s="39"/>
      <c r="D108" s="49" t="s">
        <v>117</v>
      </c>
      <c r="E108" s="341"/>
      <c r="F108" s="65"/>
      <c r="G108" s="356"/>
      <c r="H108" s="41"/>
      <c r="I108" s="41"/>
      <c r="J108" s="41"/>
      <c r="K108" s="41"/>
      <c r="L108" s="41"/>
      <c r="M108" s="82">
        <f t="shared" ref="M108:T108" si="58">M19+M21+M23+M26+M30+M35+M40+M47+M73+M77+M87+M92+M96+M97+M98+M99+M107</f>
        <v>1594191.375632822</v>
      </c>
      <c r="N108" s="353">
        <f t="shared" si="58"/>
        <v>1757.7673271143321</v>
      </c>
      <c r="O108" s="331">
        <f t="shared" si="58"/>
        <v>258447.65245547763</v>
      </c>
      <c r="P108" s="331">
        <f t="shared" si="58"/>
        <v>678168.9306915428</v>
      </c>
      <c r="Q108" s="331">
        <f>Q19+Q21+Q23+Q26+Q30+Q35+Q40+Q47+Q73+Q77+Q87+Q92+Q96+Q97+Q98+Q99+Q107</f>
        <v>33308.919898234526</v>
      </c>
      <c r="R108" s="372">
        <f>R19+R21+R23+R26+R30+R35+R40+R47+R73+R77+R87+R92+R96+R97+R98+R99+R107</f>
        <v>27885.28255338833</v>
      </c>
      <c r="S108" s="331">
        <f t="shared" si="58"/>
        <v>28127.361036157581</v>
      </c>
      <c r="T108" s="331">
        <f t="shared" si="58"/>
        <v>2627769.6425359137</v>
      </c>
      <c r="U108" s="367"/>
      <c r="V108" s="100"/>
      <c r="W108" s="101"/>
    </row>
    <row r="109" spans="1:26" ht="29.25" customHeight="1" thickBot="1" x14ac:dyDescent="0.25">
      <c r="A109" s="384">
        <v>90</v>
      </c>
      <c r="B109" s="39"/>
      <c r="C109" s="39"/>
      <c r="D109" s="49" t="s">
        <v>255</v>
      </c>
      <c r="E109" s="341"/>
      <c r="F109" s="65"/>
      <c r="G109" s="356"/>
      <c r="H109" s="41"/>
      <c r="I109" s="41"/>
      <c r="J109" s="41"/>
      <c r="K109" s="41"/>
      <c r="L109" s="41"/>
      <c r="M109" s="82"/>
      <c r="N109" s="353"/>
      <c r="O109" s="82"/>
      <c r="P109" s="82"/>
      <c r="Q109" s="82"/>
      <c r="R109" s="372"/>
      <c r="S109" s="82"/>
      <c r="T109" s="109"/>
      <c r="U109" s="367"/>
      <c r="V109" s="95"/>
      <c r="W109" s="96"/>
    </row>
    <row r="110" spans="1:26" s="46" customFormat="1" ht="45.75" customHeight="1" thickBot="1" x14ac:dyDescent="0.25">
      <c r="A110" s="384">
        <v>91</v>
      </c>
      <c r="B110" s="263" t="s">
        <v>166</v>
      </c>
      <c r="C110" s="263">
        <v>65</v>
      </c>
      <c r="D110" s="60" t="s">
        <v>329</v>
      </c>
      <c r="E110" s="341"/>
      <c r="F110" s="264">
        <v>46000</v>
      </c>
      <c r="G110" s="356"/>
      <c r="H110" s="264">
        <v>0</v>
      </c>
      <c r="I110" s="264">
        <v>0</v>
      </c>
      <c r="J110" s="264">
        <v>0</v>
      </c>
      <c r="K110" s="378"/>
      <c r="L110" s="264">
        <v>0</v>
      </c>
      <c r="M110" s="265">
        <f>F110/1.19</f>
        <v>38655.462184873948</v>
      </c>
      <c r="N110" s="353"/>
      <c r="O110" s="265">
        <f t="shared" ref="O110:Q111" si="59">H110/1.19</f>
        <v>0</v>
      </c>
      <c r="P110" s="265">
        <f t="shared" si="59"/>
        <v>0</v>
      </c>
      <c r="Q110" s="265">
        <f t="shared" si="59"/>
        <v>0</v>
      </c>
      <c r="R110" s="372"/>
      <c r="S110" s="265">
        <f>L110/1.19</f>
        <v>0</v>
      </c>
      <c r="T110" s="265">
        <f>M110</f>
        <v>38655.462184873948</v>
      </c>
      <c r="U110" s="366" t="s">
        <v>257</v>
      </c>
      <c r="V110" s="347" t="s">
        <v>293</v>
      </c>
      <c r="W110" s="343" t="s">
        <v>305</v>
      </c>
    </row>
    <row r="111" spans="1:26" s="46" customFormat="1" ht="46.5" customHeight="1" thickBot="1" x14ac:dyDescent="0.25">
      <c r="A111" s="384">
        <v>92</v>
      </c>
      <c r="B111" s="263" t="s">
        <v>166</v>
      </c>
      <c r="C111" s="263">
        <v>66</v>
      </c>
      <c r="D111" s="49" t="s">
        <v>394</v>
      </c>
      <c r="E111" s="341" t="s">
        <v>393</v>
      </c>
      <c r="F111" s="264">
        <v>57000</v>
      </c>
      <c r="G111" s="356"/>
      <c r="H111" s="264">
        <v>0</v>
      </c>
      <c r="I111" s="264">
        <v>0</v>
      </c>
      <c r="J111" s="264">
        <v>0</v>
      </c>
      <c r="K111" s="378"/>
      <c r="L111" s="264">
        <v>0</v>
      </c>
      <c r="M111" s="265">
        <f>F111/1.19</f>
        <v>47899.159663865546</v>
      </c>
      <c r="N111" s="353"/>
      <c r="O111" s="265">
        <f t="shared" si="59"/>
        <v>0</v>
      </c>
      <c r="P111" s="265">
        <f t="shared" si="59"/>
        <v>0</v>
      </c>
      <c r="Q111" s="265">
        <f t="shared" si="59"/>
        <v>0</v>
      </c>
      <c r="R111" s="372"/>
      <c r="S111" s="265">
        <f>L111/1.19</f>
        <v>0</v>
      </c>
      <c r="T111" s="265">
        <f>M111</f>
        <v>47899.159663865546</v>
      </c>
      <c r="U111" s="366" t="s">
        <v>257</v>
      </c>
      <c r="V111" s="347" t="s">
        <v>302</v>
      </c>
      <c r="W111" s="341" t="s">
        <v>302</v>
      </c>
    </row>
    <row r="112" spans="1:26" s="46" customFormat="1" ht="28.5" customHeight="1" thickBot="1" x14ac:dyDescent="0.25">
      <c r="A112" s="384">
        <v>93</v>
      </c>
      <c r="B112" s="263"/>
      <c r="C112" s="263"/>
      <c r="D112" s="49" t="s">
        <v>256</v>
      </c>
      <c r="E112" s="341"/>
      <c r="F112" s="264">
        <f>F110+F111</f>
        <v>103000</v>
      </c>
      <c r="G112" s="356"/>
      <c r="H112" s="336">
        <f>H110+H111</f>
        <v>0</v>
      </c>
      <c r="I112" s="336">
        <f>I110+I111</f>
        <v>0</v>
      </c>
      <c r="J112" s="336">
        <f>J110+J111</f>
        <v>0</v>
      </c>
      <c r="K112" s="378"/>
      <c r="L112" s="336">
        <f>L110+L111</f>
        <v>0</v>
      </c>
      <c r="M112" s="266">
        <f>M110+M111</f>
        <v>86554.621848739494</v>
      </c>
      <c r="N112" s="353"/>
      <c r="O112" s="331">
        <f>O110+O111</f>
        <v>0</v>
      </c>
      <c r="P112" s="331">
        <f>P110+P111</f>
        <v>0</v>
      </c>
      <c r="Q112" s="331">
        <f>Q110+Q111</f>
        <v>0</v>
      </c>
      <c r="R112" s="372"/>
      <c r="S112" s="331">
        <f>S110+S111</f>
        <v>0</v>
      </c>
      <c r="T112" s="331">
        <f>T110+T111</f>
        <v>86554.621848739494</v>
      </c>
      <c r="U112" s="367"/>
      <c r="V112" s="95"/>
      <c r="W112" s="96"/>
      <c r="Z112" s="34"/>
    </row>
    <row r="113" spans="1:41" s="46" customFormat="1" ht="82.5" customHeight="1" thickBot="1" x14ac:dyDescent="0.25">
      <c r="A113" s="384">
        <v>94</v>
      </c>
      <c r="B113" s="281" t="s">
        <v>261</v>
      </c>
      <c r="C113" s="281">
        <v>67</v>
      </c>
      <c r="D113" s="49" t="s">
        <v>270</v>
      </c>
      <c r="E113" s="341" t="s">
        <v>377</v>
      </c>
      <c r="F113" s="282">
        <v>11000</v>
      </c>
      <c r="G113" s="356"/>
      <c r="H113" s="282">
        <v>0</v>
      </c>
      <c r="I113" s="282">
        <v>0</v>
      </c>
      <c r="J113" s="282">
        <v>0</v>
      </c>
      <c r="K113" s="378"/>
      <c r="L113" s="282">
        <v>0</v>
      </c>
      <c r="M113" s="277">
        <f>F113/1.19</f>
        <v>9243.6974789915967</v>
      </c>
      <c r="N113" s="353"/>
      <c r="O113" s="277">
        <f t="shared" ref="O113:Q114" si="60">H113/1.19</f>
        <v>0</v>
      </c>
      <c r="P113" s="277">
        <f t="shared" si="60"/>
        <v>0</v>
      </c>
      <c r="Q113" s="277">
        <f t="shared" si="60"/>
        <v>0</v>
      </c>
      <c r="R113" s="372"/>
      <c r="S113" s="277">
        <f>L113/1.19</f>
        <v>0</v>
      </c>
      <c r="T113" s="277">
        <f>M113</f>
        <v>9243.6974789915967</v>
      </c>
      <c r="U113" s="366" t="s">
        <v>276</v>
      </c>
      <c r="V113" s="98" t="s">
        <v>304</v>
      </c>
      <c r="W113" s="343" t="s">
        <v>293</v>
      </c>
      <c r="Z113" s="34"/>
    </row>
    <row r="114" spans="1:41" s="46" customFormat="1" ht="81" customHeight="1" thickBot="1" x14ac:dyDescent="0.25">
      <c r="A114" s="384">
        <v>95</v>
      </c>
      <c r="B114" s="281" t="s">
        <v>261</v>
      </c>
      <c r="C114" s="281">
        <v>68</v>
      </c>
      <c r="D114" s="49" t="s">
        <v>271</v>
      </c>
      <c r="E114" s="341" t="s">
        <v>376</v>
      </c>
      <c r="F114" s="282">
        <v>95000</v>
      </c>
      <c r="G114" s="356"/>
      <c r="H114" s="282">
        <v>0</v>
      </c>
      <c r="I114" s="282">
        <v>0</v>
      </c>
      <c r="J114" s="282">
        <v>0</v>
      </c>
      <c r="K114" s="378"/>
      <c r="L114" s="282">
        <v>0</v>
      </c>
      <c r="M114" s="277">
        <f>F114/1.19</f>
        <v>79831.932773109249</v>
      </c>
      <c r="N114" s="353"/>
      <c r="O114" s="277">
        <f t="shared" si="60"/>
        <v>0</v>
      </c>
      <c r="P114" s="277">
        <f t="shared" si="60"/>
        <v>0</v>
      </c>
      <c r="Q114" s="277">
        <f t="shared" si="60"/>
        <v>0</v>
      </c>
      <c r="R114" s="372"/>
      <c r="S114" s="277">
        <f>L114/1.19</f>
        <v>0</v>
      </c>
      <c r="T114" s="277">
        <f>M114</f>
        <v>79831.932773109249</v>
      </c>
      <c r="U114" s="366" t="s">
        <v>276</v>
      </c>
      <c r="V114" s="98" t="s">
        <v>304</v>
      </c>
      <c r="W114" s="343" t="s">
        <v>293</v>
      </c>
      <c r="Z114" s="34"/>
    </row>
    <row r="115" spans="1:41" s="46" customFormat="1" ht="29.25" customHeight="1" thickBot="1" x14ac:dyDescent="0.25">
      <c r="A115" s="384">
        <v>96</v>
      </c>
      <c r="B115" s="271"/>
      <c r="C115" s="271"/>
      <c r="D115" s="49" t="s">
        <v>262</v>
      </c>
      <c r="E115" s="341"/>
      <c r="F115" s="272">
        <f>F113+F114</f>
        <v>106000</v>
      </c>
      <c r="G115" s="356"/>
      <c r="H115" s="336">
        <f t="shared" ref="H115:M115" si="61">H113+H114</f>
        <v>0</v>
      </c>
      <c r="I115" s="336">
        <f t="shared" si="61"/>
        <v>0</v>
      </c>
      <c r="J115" s="336">
        <f t="shared" si="61"/>
        <v>0</v>
      </c>
      <c r="K115" s="378"/>
      <c r="L115" s="336">
        <f t="shared" si="61"/>
        <v>0</v>
      </c>
      <c r="M115" s="331">
        <f t="shared" si="61"/>
        <v>89075.630252100847</v>
      </c>
      <c r="N115" s="353"/>
      <c r="O115" s="331">
        <f t="shared" ref="O115" si="62">O113+O114</f>
        <v>0</v>
      </c>
      <c r="P115" s="331">
        <f t="shared" ref="P115" si="63">P113+P114</f>
        <v>0</v>
      </c>
      <c r="Q115" s="331">
        <f t="shared" ref="Q115" si="64">Q113+Q114</f>
        <v>0</v>
      </c>
      <c r="R115" s="372"/>
      <c r="S115" s="331">
        <f t="shared" ref="S115" si="65">S113+S114</f>
        <v>0</v>
      </c>
      <c r="T115" s="331">
        <f t="shared" ref="T115" si="66">T113+T114</f>
        <v>89075.630252100847</v>
      </c>
      <c r="U115" s="367"/>
      <c r="V115" s="95"/>
      <c r="W115" s="96"/>
      <c r="Z115" s="34"/>
    </row>
    <row r="116" spans="1:41" s="46" customFormat="1" ht="34.5" customHeight="1" thickBot="1" x14ac:dyDescent="0.25">
      <c r="A116" s="384">
        <v>97</v>
      </c>
      <c r="B116" s="263"/>
      <c r="C116" s="263"/>
      <c r="D116" s="49" t="s">
        <v>70</v>
      </c>
      <c r="E116" s="341"/>
      <c r="F116" s="264"/>
      <c r="G116" s="356"/>
      <c r="H116" s="41"/>
      <c r="I116" s="41"/>
      <c r="J116" s="41"/>
      <c r="K116" s="41"/>
      <c r="L116" s="41"/>
      <c r="M116" s="265"/>
      <c r="N116" s="353"/>
      <c r="O116" s="265"/>
      <c r="P116" s="265"/>
      <c r="Q116" s="265"/>
      <c r="R116" s="372"/>
      <c r="S116" s="265"/>
      <c r="T116" s="109"/>
      <c r="U116" s="367"/>
      <c r="V116" s="95"/>
      <c r="W116" s="96"/>
      <c r="AC116" s="348"/>
    </row>
    <row r="117" spans="1:41" s="46" customFormat="1" ht="64.5" customHeight="1" thickBot="1" x14ac:dyDescent="0.25">
      <c r="A117" s="384">
        <v>98</v>
      </c>
      <c r="B117" s="243" t="s">
        <v>71</v>
      </c>
      <c r="C117" s="243">
        <v>69</v>
      </c>
      <c r="D117" s="49" t="s">
        <v>316</v>
      </c>
      <c r="E117" s="341" t="s">
        <v>37</v>
      </c>
      <c r="F117" s="244">
        <v>45000</v>
      </c>
      <c r="G117" s="356"/>
      <c r="H117" s="244">
        <v>0</v>
      </c>
      <c r="I117" s="244">
        <v>0</v>
      </c>
      <c r="J117" s="244">
        <v>0</v>
      </c>
      <c r="K117" s="378"/>
      <c r="L117" s="244">
        <v>0</v>
      </c>
      <c r="M117" s="240">
        <f>F117/1.19</f>
        <v>37815.126050420171</v>
      </c>
      <c r="N117" s="353"/>
      <c r="O117" s="240">
        <f>H117/1.19</f>
        <v>0</v>
      </c>
      <c r="P117" s="240">
        <f>I117/1.19</f>
        <v>0</v>
      </c>
      <c r="Q117" s="240">
        <f>J117/1.19</f>
        <v>0</v>
      </c>
      <c r="R117" s="372"/>
      <c r="S117" s="240">
        <f>L117/1.19</f>
        <v>0</v>
      </c>
      <c r="T117" s="109">
        <f>M117</f>
        <v>37815.126050420171</v>
      </c>
      <c r="U117" s="366" t="s">
        <v>106</v>
      </c>
      <c r="V117" s="241" t="s">
        <v>294</v>
      </c>
      <c r="W117" s="241" t="s">
        <v>300</v>
      </c>
    </row>
    <row r="118" spans="1:41" ht="29.25" customHeight="1" thickBot="1" x14ac:dyDescent="0.25">
      <c r="A118" s="392">
        <v>99</v>
      </c>
      <c r="B118" s="39"/>
      <c r="C118" s="39"/>
      <c r="D118" s="49" t="s">
        <v>72</v>
      </c>
      <c r="E118" s="341"/>
      <c r="F118" s="65">
        <f t="shared" ref="F118:T118" si="67">SUM(F117:F117)</f>
        <v>45000</v>
      </c>
      <c r="G118" s="356"/>
      <c r="H118" s="244">
        <f t="shared" si="67"/>
        <v>0</v>
      </c>
      <c r="I118" s="244">
        <f t="shared" si="67"/>
        <v>0</v>
      </c>
      <c r="J118" s="244">
        <f t="shared" si="67"/>
        <v>0</v>
      </c>
      <c r="K118" s="378"/>
      <c r="L118" s="244">
        <f t="shared" si="67"/>
        <v>0</v>
      </c>
      <c r="M118" s="240">
        <f t="shared" si="67"/>
        <v>37815.126050420171</v>
      </c>
      <c r="N118" s="353"/>
      <c r="O118" s="240">
        <f t="shared" si="67"/>
        <v>0</v>
      </c>
      <c r="P118" s="240">
        <f t="shared" si="67"/>
        <v>0</v>
      </c>
      <c r="Q118" s="240">
        <f t="shared" si="67"/>
        <v>0</v>
      </c>
      <c r="R118" s="372"/>
      <c r="S118" s="240">
        <f t="shared" si="67"/>
        <v>0</v>
      </c>
      <c r="T118" s="240">
        <f t="shared" si="67"/>
        <v>37815.126050420171</v>
      </c>
      <c r="U118" s="367"/>
      <c r="V118" s="100"/>
      <c r="W118" s="101"/>
    </row>
    <row r="119" spans="1:41" ht="28.5" customHeight="1" thickBot="1" x14ac:dyDescent="0.25">
      <c r="A119" s="384">
        <v>100</v>
      </c>
      <c r="B119" s="39"/>
      <c r="C119" s="39"/>
      <c r="D119" s="60" t="s">
        <v>73</v>
      </c>
      <c r="E119" s="341"/>
      <c r="F119" s="40"/>
      <c r="G119" s="40"/>
      <c r="H119" s="40"/>
      <c r="I119" s="40"/>
      <c r="J119" s="40"/>
      <c r="K119" s="40"/>
      <c r="L119" s="40"/>
      <c r="M119" s="82">
        <f t="shared" ref="M119:T119" si="68">M108+M112+M115+M118</f>
        <v>1807636.7537840824</v>
      </c>
      <c r="N119" s="353">
        <f t="shared" si="68"/>
        <v>1757.7673271143321</v>
      </c>
      <c r="O119" s="331">
        <f t="shared" si="68"/>
        <v>258447.65245547763</v>
      </c>
      <c r="P119" s="331">
        <f t="shared" si="68"/>
        <v>678168.9306915428</v>
      </c>
      <c r="Q119" s="331">
        <f t="shared" si="68"/>
        <v>33308.919898234526</v>
      </c>
      <c r="R119" s="393">
        <f t="shared" si="68"/>
        <v>27885.28255338833</v>
      </c>
      <c r="S119" s="331">
        <f t="shared" si="68"/>
        <v>28127.361036157581</v>
      </c>
      <c r="T119" s="273">
        <f t="shared" si="68"/>
        <v>2841215.0206871745</v>
      </c>
      <c r="U119" s="367"/>
      <c r="V119" s="95"/>
      <c r="W119" s="96"/>
    </row>
    <row r="120" spans="1:41" s="9" customFormat="1" ht="28.5" customHeight="1" thickBot="1" x14ac:dyDescent="0.25">
      <c r="A120" s="384">
        <v>101</v>
      </c>
      <c r="B120" s="39"/>
      <c r="C120" s="39"/>
      <c r="D120" s="60" t="s">
        <v>169</v>
      </c>
      <c r="E120" s="341"/>
      <c r="F120" s="82" t="s">
        <v>128</v>
      </c>
      <c r="G120" s="353"/>
      <c r="H120" s="65"/>
      <c r="I120" s="65"/>
      <c r="J120" s="65"/>
      <c r="K120" s="378"/>
      <c r="L120" s="65"/>
      <c r="M120" s="82"/>
      <c r="N120" s="353"/>
      <c r="O120" s="82"/>
      <c r="P120" s="82"/>
      <c r="Q120" s="82"/>
      <c r="R120" s="372"/>
      <c r="S120" s="82"/>
      <c r="T120" s="109"/>
      <c r="U120" s="367"/>
      <c r="V120" s="95"/>
      <c r="W120" s="96"/>
      <c r="X120" s="8"/>
      <c r="Y120" s="8"/>
      <c r="Z120" s="8"/>
      <c r="AA120" s="8"/>
      <c r="AB120" s="8"/>
      <c r="AC120" s="8"/>
      <c r="AD120" s="8"/>
      <c r="AE120" s="8"/>
      <c r="AF120" s="8"/>
      <c r="AG120" s="8"/>
      <c r="AH120" s="8"/>
      <c r="AI120" s="8"/>
      <c r="AJ120" s="8"/>
      <c r="AK120" s="8"/>
      <c r="AL120" s="8"/>
      <c r="AM120" s="8"/>
      <c r="AN120" s="8"/>
      <c r="AO120" s="8"/>
    </row>
    <row r="121" spans="1:41" ht="34.5" customHeight="1" thickBot="1" x14ac:dyDescent="0.25">
      <c r="A121" s="384">
        <v>102</v>
      </c>
      <c r="B121" s="39" t="s">
        <v>74</v>
      </c>
      <c r="C121" s="39">
        <v>70</v>
      </c>
      <c r="D121" s="49" t="s">
        <v>75</v>
      </c>
      <c r="E121" s="341" t="s">
        <v>76</v>
      </c>
      <c r="F121" s="65">
        <v>50000</v>
      </c>
      <c r="G121" s="356"/>
      <c r="H121" s="65">
        <v>0</v>
      </c>
      <c r="I121" s="65">
        <v>0</v>
      </c>
      <c r="J121" s="65">
        <v>0</v>
      </c>
      <c r="K121" s="378"/>
      <c r="L121" s="65">
        <v>0</v>
      </c>
      <c r="M121" s="82">
        <f>F121/1.09</f>
        <v>45871.559633027522</v>
      </c>
      <c r="N121" s="353"/>
      <c r="O121" s="82">
        <f t="shared" ref="O121:Q123" si="69">H121/1.09</f>
        <v>0</v>
      </c>
      <c r="P121" s="82">
        <f t="shared" si="69"/>
        <v>0</v>
      </c>
      <c r="Q121" s="82">
        <f t="shared" si="69"/>
        <v>0</v>
      </c>
      <c r="R121" s="372"/>
      <c r="S121" s="82">
        <f>L121/1.09</f>
        <v>0</v>
      </c>
      <c r="T121" s="109">
        <f>M121</f>
        <v>45871.559633027522</v>
      </c>
      <c r="U121" s="469" t="s">
        <v>367</v>
      </c>
      <c r="V121" s="308" t="s">
        <v>294</v>
      </c>
      <c r="W121" s="218" t="s">
        <v>302</v>
      </c>
    </row>
    <row r="122" spans="1:41" ht="45.75" customHeight="1" thickBot="1" x14ac:dyDescent="0.25">
      <c r="A122" s="384">
        <v>103</v>
      </c>
      <c r="B122" s="39" t="s">
        <v>52</v>
      </c>
      <c r="C122" s="39">
        <v>71</v>
      </c>
      <c r="D122" s="49" t="s">
        <v>93</v>
      </c>
      <c r="E122" s="341" t="s">
        <v>77</v>
      </c>
      <c r="F122" s="65">
        <v>50000</v>
      </c>
      <c r="G122" s="356"/>
      <c r="H122" s="65">
        <v>0</v>
      </c>
      <c r="I122" s="65">
        <v>0</v>
      </c>
      <c r="J122" s="65">
        <v>0</v>
      </c>
      <c r="K122" s="378"/>
      <c r="L122" s="65">
        <v>0</v>
      </c>
      <c r="M122" s="82">
        <f>F122/1.19</f>
        <v>42016.806722689078</v>
      </c>
      <c r="N122" s="353"/>
      <c r="O122" s="82">
        <f t="shared" si="69"/>
        <v>0</v>
      </c>
      <c r="P122" s="82">
        <f t="shared" si="69"/>
        <v>0</v>
      </c>
      <c r="Q122" s="82">
        <f t="shared" si="69"/>
        <v>0</v>
      </c>
      <c r="R122" s="372"/>
      <c r="S122" s="82">
        <f>L122/1.09</f>
        <v>0</v>
      </c>
      <c r="T122" s="109">
        <f>M122</f>
        <v>42016.806722689078</v>
      </c>
      <c r="U122" s="470"/>
      <c r="V122" s="318" t="s">
        <v>294</v>
      </c>
      <c r="W122" s="218" t="s">
        <v>302</v>
      </c>
    </row>
    <row r="123" spans="1:41" ht="36.75" customHeight="1" thickBot="1" x14ac:dyDescent="0.25">
      <c r="A123" s="384">
        <v>104</v>
      </c>
      <c r="B123" s="39" t="s">
        <v>53</v>
      </c>
      <c r="C123" s="39">
        <v>72</v>
      </c>
      <c r="D123" s="49" t="s">
        <v>78</v>
      </c>
      <c r="E123" s="341" t="s">
        <v>13</v>
      </c>
      <c r="F123" s="65">
        <v>15000</v>
      </c>
      <c r="G123" s="356"/>
      <c r="H123" s="65">
        <v>0</v>
      </c>
      <c r="I123" s="65">
        <v>0</v>
      </c>
      <c r="J123" s="65">
        <v>0</v>
      </c>
      <c r="K123" s="378"/>
      <c r="L123" s="65">
        <v>0</v>
      </c>
      <c r="M123" s="82">
        <f>F123/1.19</f>
        <v>12605.042016806723</v>
      </c>
      <c r="N123" s="353"/>
      <c r="O123" s="82">
        <f t="shared" si="69"/>
        <v>0</v>
      </c>
      <c r="P123" s="82">
        <f t="shared" si="69"/>
        <v>0</v>
      </c>
      <c r="Q123" s="82">
        <f t="shared" si="69"/>
        <v>0</v>
      </c>
      <c r="R123" s="372"/>
      <c r="S123" s="82">
        <f>L123/1.09</f>
        <v>0</v>
      </c>
      <c r="T123" s="109">
        <f>M123</f>
        <v>12605.042016806723</v>
      </c>
      <c r="U123" s="471"/>
      <c r="V123" s="308" t="s">
        <v>294</v>
      </c>
      <c r="W123" s="342" t="s">
        <v>302</v>
      </c>
    </row>
    <row r="124" spans="1:41" ht="27" customHeight="1" thickBot="1" x14ac:dyDescent="0.25">
      <c r="A124" s="384">
        <v>105</v>
      </c>
      <c r="B124" s="57"/>
      <c r="C124" s="39"/>
      <c r="D124" s="49" t="s">
        <v>79</v>
      </c>
      <c r="E124" s="341"/>
      <c r="F124" s="65">
        <f t="shared" ref="F124:P124" si="70">SUM(F121:F123)</f>
        <v>115000</v>
      </c>
      <c r="G124" s="356"/>
      <c r="H124" s="65">
        <f t="shared" si="70"/>
        <v>0</v>
      </c>
      <c r="I124" s="65">
        <f t="shared" si="70"/>
        <v>0</v>
      </c>
      <c r="J124" s="65">
        <f t="shared" si="70"/>
        <v>0</v>
      </c>
      <c r="K124" s="378"/>
      <c r="L124" s="65">
        <f t="shared" si="70"/>
        <v>0</v>
      </c>
      <c r="M124" s="82">
        <f>SUM(M121:M123)</f>
        <v>100493.40837252332</v>
      </c>
      <c r="N124" s="353"/>
      <c r="O124" s="82">
        <f t="shared" si="70"/>
        <v>0</v>
      </c>
      <c r="P124" s="82">
        <f t="shared" si="70"/>
        <v>0</v>
      </c>
      <c r="Q124" s="82">
        <f>SUM(Q121:Q123)</f>
        <v>0</v>
      </c>
      <c r="R124" s="372"/>
      <c r="S124" s="82">
        <f>SUM(S121:S123)</f>
        <v>0</v>
      </c>
      <c r="T124" s="109">
        <f>M124</f>
        <v>100493.40837252332</v>
      </c>
      <c r="U124" s="367"/>
      <c r="V124" s="317"/>
      <c r="W124" s="85"/>
    </row>
    <row r="125" spans="1:41" s="46" customFormat="1" ht="27" customHeight="1" x14ac:dyDescent="0.2">
      <c r="A125" s="309"/>
      <c r="B125" s="310"/>
      <c r="C125" s="309"/>
      <c r="D125" s="311"/>
      <c r="E125" s="307"/>
      <c r="F125" s="116"/>
      <c r="G125" s="116"/>
      <c r="H125" s="116"/>
      <c r="I125" s="116"/>
      <c r="J125" s="116"/>
      <c r="K125" s="116"/>
      <c r="L125" s="116"/>
      <c r="M125" s="312"/>
      <c r="N125" s="312"/>
      <c r="O125" s="312"/>
      <c r="P125" s="312"/>
      <c r="Q125" s="312"/>
      <c r="R125" s="312"/>
      <c r="S125" s="312"/>
      <c r="T125" s="313"/>
      <c r="U125" s="314"/>
      <c r="V125" s="315"/>
      <c r="W125" s="316"/>
    </row>
    <row r="126" spans="1:41" ht="19.5" customHeight="1" x14ac:dyDescent="0.25">
      <c r="A126" s="67"/>
      <c r="B126" s="67"/>
      <c r="C126" s="67"/>
      <c r="D126" s="68" t="s">
        <v>235</v>
      </c>
      <c r="E126" s="67"/>
      <c r="F126" s="67"/>
      <c r="G126" s="352"/>
      <c r="H126" s="119"/>
      <c r="I126" s="119"/>
      <c r="J126" s="119"/>
      <c r="K126" s="320"/>
      <c r="L126" s="119"/>
      <c r="M126" s="443" t="s">
        <v>382</v>
      </c>
      <c r="N126" s="443"/>
      <c r="O126" s="443"/>
      <c r="P126" s="68"/>
      <c r="Q126" s="121"/>
      <c r="R126" s="370"/>
      <c r="S126" s="403" t="s">
        <v>217</v>
      </c>
      <c r="T126" s="403"/>
      <c r="U126" s="391" t="s">
        <v>111</v>
      </c>
      <c r="V126" s="320" t="s">
        <v>380</v>
      </c>
      <c r="W126" s="320"/>
      <c r="X126" s="46"/>
    </row>
    <row r="127" spans="1:41" ht="15.75" customHeight="1" x14ac:dyDescent="0.25">
      <c r="A127" s="399" t="s">
        <v>178</v>
      </c>
      <c r="B127" s="399"/>
      <c r="C127" s="399"/>
      <c r="D127" s="399"/>
      <c r="E127" s="402" t="s">
        <v>330</v>
      </c>
      <c r="F127" s="402"/>
      <c r="G127" s="402"/>
      <c r="H127" s="402"/>
      <c r="I127" s="402"/>
      <c r="J127" s="402"/>
      <c r="K127" s="402"/>
      <c r="L127" s="402"/>
      <c r="M127" s="402"/>
      <c r="N127" s="402"/>
      <c r="O127" s="402"/>
      <c r="P127" s="402"/>
      <c r="Q127" s="468" t="s">
        <v>366</v>
      </c>
      <c r="R127" s="468"/>
      <c r="S127" s="468"/>
      <c r="T127" s="468"/>
      <c r="U127" s="127"/>
      <c r="V127" s="401" t="s">
        <v>259</v>
      </c>
      <c r="W127" s="401"/>
    </row>
    <row r="128" spans="1:41" ht="15.75" customHeight="1" x14ac:dyDescent="0.25">
      <c r="A128" s="67"/>
      <c r="B128" s="399" t="s">
        <v>227</v>
      </c>
      <c r="C128" s="399"/>
      <c r="D128" s="399"/>
      <c r="E128" s="67"/>
      <c r="F128" s="128"/>
      <c r="G128" s="128"/>
      <c r="H128" s="119"/>
      <c r="I128" s="119"/>
      <c r="J128" s="119"/>
      <c r="K128" s="320"/>
      <c r="L128" s="119"/>
      <c r="M128" s="402" t="s">
        <v>94</v>
      </c>
      <c r="N128" s="402"/>
      <c r="O128" s="402"/>
      <c r="P128" s="115"/>
      <c r="Q128" s="129"/>
      <c r="R128" s="129"/>
      <c r="S128" s="403" t="s">
        <v>206</v>
      </c>
      <c r="T128" s="403"/>
      <c r="U128" s="401" t="s">
        <v>381</v>
      </c>
      <c r="V128" s="401"/>
      <c r="W128" s="401"/>
      <c r="X128" s="46"/>
    </row>
    <row r="129" spans="4:24" ht="17.25" customHeight="1" x14ac:dyDescent="0.25">
      <c r="D129" s="14"/>
      <c r="E129" s="1"/>
      <c r="F129" s="15"/>
      <c r="G129" s="15"/>
      <c r="O129" s="12"/>
      <c r="P129" s="12"/>
      <c r="Q129" s="12"/>
      <c r="R129" s="12"/>
      <c r="S129" s="12"/>
      <c r="T129" s="12"/>
      <c r="U129" s="12"/>
      <c r="V129" s="444"/>
      <c r="W129" s="444"/>
      <c r="X129" s="16"/>
    </row>
  </sheetData>
  <mergeCells count="94">
    <mergeCell ref="E127:P127"/>
    <mergeCell ref="M128:O128"/>
    <mergeCell ref="Q127:T127"/>
    <mergeCell ref="R78:R79"/>
    <mergeCell ref="U121:U123"/>
    <mergeCell ref="K78:K79"/>
    <mergeCell ref="V127:W127"/>
    <mergeCell ref="S128:T128"/>
    <mergeCell ref="D6:D8"/>
    <mergeCell ref="E6:E8"/>
    <mergeCell ref="O78:O79"/>
    <mergeCell ref="S75:S76"/>
    <mergeCell ref="S78:S79"/>
    <mergeCell ref="J78:J79"/>
    <mergeCell ref="Q75:Q76"/>
    <mergeCell ref="D78:D79"/>
    <mergeCell ref="E78:E79"/>
    <mergeCell ref="P78:P79"/>
    <mergeCell ref="P75:P76"/>
    <mergeCell ref="O75:O76"/>
    <mergeCell ref="M75:M76"/>
    <mergeCell ref="M78:M79"/>
    <mergeCell ref="V5:W5"/>
    <mergeCell ref="E2:Q2"/>
    <mergeCell ref="U78:U79"/>
    <mergeCell ref="V22:W24"/>
    <mergeCell ref="W78:W79"/>
    <mergeCell ref="U27:U29"/>
    <mergeCell ref="T75:T76"/>
    <mergeCell ref="V78:V79"/>
    <mergeCell ref="Q78:Q79"/>
    <mergeCell ref="F78:F79"/>
    <mergeCell ref="H78:H79"/>
    <mergeCell ref="T78:T79"/>
    <mergeCell ref="U9:U16"/>
    <mergeCell ref="U75:U76"/>
    <mergeCell ref="V9:V16"/>
    <mergeCell ref="T9:T16"/>
    <mergeCell ref="A9:A18"/>
    <mergeCell ref="B128:D128"/>
    <mergeCell ref="V32:W32"/>
    <mergeCell ref="N7:N8"/>
    <mergeCell ref="C6:C8"/>
    <mergeCell ref="B6:B8"/>
    <mergeCell ref="V6:V8"/>
    <mergeCell ref="W6:W8"/>
    <mergeCell ref="Q7:Q8"/>
    <mergeCell ref="S7:S8"/>
    <mergeCell ref="T7:T8"/>
    <mergeCell ref="U6:U8"/>
    <mergeCell ref="R7:R8"/>
    <mergeCell ref="K9:K10"/>
    <mergeCell ref="R9:R10"/>
    <mergeCell ref="U128:W128"/>
    <mergeCell ref="V129:W129"/>
    <mergeCell ref="A6:A8"/>
    <mergeCell ref="M7:M8"/>
    <mergeCell ref="O7:O8"/>
    <mergeCell ref="P7:P8"/>
    <mergeCell ref="B75:B76"/>
    <mergeCell ref="C75:C76"/>
    <mergeCell ref="D75:D76"/>
    <mergeCell ref="E75:E76"/>
    <mergeCell ref="F75:F76"/>
    <mergeCell ref="C9:C16"/>
    <mergeCell ref="B9:B16"/>
    <mergeCell ref="D9:D18"/>
    <mergeCell ref="A127:D127"/>
    <mergeCell ref="A75:A76"/>
    <mergeCell ref="B78:B79"/>
    <mergeCell ref="A78:A79"/>
    <mergeCell ref="E9:E18"/>
    <mergeCell ref="F9:F10"/>
    <mergeCell ref="S126:T126"/>
    <mergeCell ref="L9:L10"/>
    <mergeCell ref="H9:H10"/>
    <mergeCell ref="I9:I10"/>
    <mergeCell ref="J9:J10"/>
    <mergeCell ref="L78:L79"/>
    <mergeCell ref="G9:G10"/>
    <mergeCell ref="N9:N10"/>
    <mergeCell ref="G78:G79"/>
    <mergeCell ref="N78:N79"/>
    <mergeCell ref="I78:I79"/>
    <mergeCell ref="M126:O126"/>
    <mergeCell ref="C78:C79"/>
    <mergeCell ref="W9:W16"/>
    <mergeCell ref="W75:W76"/>
    <mergeCell ref="V75:V76"/>
    <mergeCell ref="P9:P16"/>
    <mergeCell ref="M9:M16"/>
    <mergeCell ref="O9:O16"/>
    <mergeCell ref="S9:S10"/>
    <mergeCell ref="Q9:Q16"/>
  </mergeCells>
  <printOptions horizontalCentered="1"/>
  <pageMargins left="0.45" right="0.2" top="0.5" bottom="0.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2021-04-02T09:32:23Z</cp:lastPrinted>
  <dcterms:created xsi:type="dcterms:W3CDTF">2016-08-11T08:26:23Z</dcterms:created>
  <dcterms:modified xsi:type="dcterms:W3CDTF">2021-04-09T09:23:23Z</dcterms:modified>
</cp:coreProperties>
</file>