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mc:AlternateContent xmlns:mc="http://schemas.openxmlformats.org/markup-compatibility/2006">
    <mc:Choice Requires="x15">
      <x15ac:absPath xmlns:x15ac="http://schemas.microsoft.com/office/spreadsheetml/2010/11/ac" url="E:\"/>
    </mc:Choice>
  </mc:AlternateContent>
  <xr:revisionPtr revIDLastSave="0" documentId="13_ncr:1_{CD4FE8A4-C5C7-4672-97F6-91F9BBC05582}" xr6:coauthVersionLast="47" xr6:coauthVersionMax="47" xr10:uidLastSave="{00000000-0000-0000-0000-000000000000}"/>
  <bookViews>
    <workbookView xWindow="-120" yWindow="-120" windowWidth="29040" windowHeight="15840" tabRatio="751" xr2:uid="{00000000-000D-0000-FFFF-FFFF00000000}"/>
  </bookViews>
  <sheets>
    <sheet name="Sheet1" sheetId="4" r:id="rId1"/>
    <sheet name="Sheet2" sheetId="3" r:id="rId2"/>
  </sheets>
  <definedNames>
    <definedName name="_20.01.01">Sheet2!$B$9</definedName>
    <definedName name="_xlnm.Print_Area" localSheetId="0">Sheet1!$A$1:$AB$57</definedName>
    <definedName name="_xlnm.Print_Area" localSheetId="1">Sheet2!$A$1:$Y$142</definedName>
    <definedName name="_xlnm.Print_Titles" localSheetId="0">Sheet1!$17:$20</definedName>
    <definedName name="_xlnm.Print_Titles" localSheetId="1">Sheet2!$5:$7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80" i="3" l="1"/>
  <c r="N54" i="3"/>
  <c r="N73" i="3"/>
  <c r="V73" i="3" s="1"/>
  <c r="M73" i="3"/>
  <c r="O85" i="3"/>
  <c r="U85" i="3"/>
  <c r="P85" i="3"/>
  <c r="Q85" i="3"/>
  <c r="R85" i="3"/>
  <c r="S85" i="3"/>
  <c r="T85" i="3"/>
  <c r="O105" i="3" l="1"/>
  <c r="P105" i="3"/>
  <c r="Q105" i="3"/>
  <c r="R105" i="3"/>
  <c r="S105" i="3"/>
  <c r="T105" i="3"/>
  <c r="U105" i="3"/>
  <c r="N105" i="3"/>
  <c r="V105" i="3" s="1"/>
  <c r="N123" i="3"/>
  <c r="J22" i="4" l="1"/>
  <c r="O107" i="3"/>
  <c r="P107" i="3"/>
  <c r="Q107" i="3"/>
  <c r="R107" i="3"/>
  <c r="S107" i="3"/>
  <c r="T107" i="3"/>
  <c r="U107" i="3"/>
  <c r="N107" i="3"/>
  <c r="V107" i="3" s="1"/>
  <c r="U40" i="4"/>
  <c r="F40" i="4"/>
  <c r="N40" i="4" s="1"/>
  <c r="O71" i="3"/>
  <c r="P71" i="3"/>
  <c r="Q71" i="3"/>
  <c r="R71" i="3"/>
  <c r="S71" i="3"/>
  <c r="T71" i="3"/>
  <c r="U71" i="3"/>
  <c r="O109" i="3"/>
  <c r="P109" i="3"/>
  <c r="Q109" i="3"/>
  <c r="R109" i="3"/>
  <c r="S109" i="3"/>
  <c r="T109" i="3"/>
  <c r="U109" i="3"/>
  <c r="J30" i="4" l="1"/>
  <c r="F110" i="3"/>
  <c r="N109" i="3"/>
  <c r="V109" i="3" s="1"/>
  <c r="O42" i="3"/>
  <c r="P42" i="3"/>
  <c r="Q42" i="3"/>
  <c r="R42" i="3"/>
  <c r="S42" i="3"/>
  <c r="T42" i="3"/>
  <c r="U42" i="3"/>
  <c r="U138" i="3"/>
  <c r="S137" i="3" l="1"/>
  <c r="G138" i="3"/>
  <c r="H138" i="3"/>
  <c r="I138" i="3"/>
  <c r="J138" i="3"/>
  <c r="K138" i="3"/>
  <c r="L138" i="3"/>
  <c r="U137" i="3"/>
  <c r="O137" i="3"/>
  <c r="P137" i="3"/>
  <c r="Q137" i="3"/>
  <c r="R137" i="3"/>
  <c r="U136" i="3"/>
  <c r="O136" i="3"/>
  <c r="P136" i="3"/>
  <c r="Q136" i="3"/>
  <c r="R136" i="3"/>
  <c r="S136" i="3"/>
  <c r="U135" i="3"/>
  <c r="O135" i="3"/>
  <c r="P135" i="3"/>
  <c r="Q135" i="3"/>
  <c r="R135" i="3"/>
  <c r="S135" i="3"/>
  <c r="S138" i="3" s="1"/>
  <c r="U131" i="3"/>
  <c r="U132" i="3" s="1"/>
  <c r="O131" i="3"/>
  <c r="O132" i="3" s="1"/>
  <c r="P131" i="3"/>
  <c r="P132" i="3" s="1"/>
  <c r="Q131" i="3"/>
  <c r="Q132" i="3" s="1"/>
  <c r="R131" i="3"/>
  <c r="R132" i="3" s="1"/>
  <c r="S131" i="3"/>
  <c r="U129" i="3"/>
  <c r="O129" i="3"/>
  <c r="P129" i="3"/>
  <c r="Q129" i="3"/>
  <c r="R129" i="3"/>
  <c r="S129" i="3"/>
  <c r="U128" i="3"/>
  <c r="O128" i="3"/>
  <c r="P128" i="3"/>
  <c r="Q128" i="3"/>
  <c r="R128" i="3"/>
  <c r="S128" i="3"/>
  <c r="U127" i="3"/>
  <c r="O127" i="3"/>
  <c r="P127" i="3"/>
  <c r="Q127" i="3"/>
  <c r="R127" i="3"/>
  <c r="S127" i="3"/>
  <c r="U126" i="3"/>
  <c r="O126" i="3"/>
  <c r="P126" i="3"/>
  <c r="Q126" i="3"/>
  <c r="R126" i="3"/>
  <c r="S126" i="3"/>
  <c r="U125" i="3"/>
  <c r="O125" i="3"/>
  <c r="P125" i="3"/>
  <c r="Q125" i="3"/>
  <c r="R125" i="3"/>
  <c r="S125" i="3"/>
  <c r="U124" i="3"/>
  <c r="O124" i="3"/>
  <c r="P124" i="3"/>
  <c r="Q124" i="3"/>
  <c r="R124" i="3"/>
  <c r="S124" i="3"/>
  <c r="U123" i="3"/>
  <c r="O123" i="3"/>
  <c r="O130" i="3" s="1"/>
  <c r="P123" i="3"/>
  <c r="P130" i="3" s="1"/>
  <c r="Q123" i="3"/>
  <c r="Q130" i="3" s="1"/>
  <c r="R123" i="3"/>
  <c r="R130" i="3" s="1"/>
  <c r="S123" i="3"/>
  <c r="S130" i="3" s="1"/>
  <c r="G132" i="3"/>
  <c r="G122" i="3"/>
  <c r="H122" i="3"/>
  <c r="I122" i="3"/>
  <c r="J122" i="3"/>
  <c r="K122" i="3"/>
  <c r="L122" i="3"/>
  <c r="U118" i="3"/>
  <c r="O118" i="3"/>
  <c r="P118" i="3"/>
  <c r="Q118" i="3"/>
  <c r="R118" i="3"/>
  <c r="S118" i="3"/>
  <c r="U117" i="3"/>
  <c r="U119" i="3" s="1"/>
  <c r="O117" i="3"/>
  <c r="O119" i="3" s="1"/>
  <c r="P117" i="3"/>
  <c r="P119" i="3" s="1"/>
  <c r="Q117" i="3"/>
  <c r="Q119" i="3" s="1"/>
  <c r="R117" i="3"/>
  <c r="R119" i="3" s="1"/>
  <c r="S117" i="3"/>
  <c r="S119" i="3" s="1"/>
  <c r="G119" i="3"/>
  <c r="H119" i="3"/>
  <c r="I119" i="3"/>
  <c r="J119" i="3"/>
  <c r="K119" i="3"/>
  <c r="L119" i="3"/>
  <c r="G116" i="3"/>
  <c r="H116" i="3"/>
  <c r="I116" i="3"/>
  <c r="J116" i="3"/>
  <c r="K116" i="3"/>
  <c r="L116" i="3"/>
  <c r="S115" i="3"/>
  <c r="U115" i="3"/>
  <c r="O115" i="3"/>
  <c r="S114" i="3"/>
  <c r="U114" i="3"/>
  <c r="O114" i="3"/>
  <c r="S113" i="3"/>
  <c r="U113" i="3"/>
  <c r="O113" i="3"/>
  <c r="R108" i="3"/>
  <c r="U108" i="3"/>
  <c r="O108" i="3"/>
  <c r="S106" i="3"/>
  <c r="U106" i="3"/>
  <c r="O106" i="3"/>
  <c r="S104" i="3"/>
  <c r="U104" i="3"/>
  <c r="O104" i="3"/>
  <c r="S103" i="3"/>
  <c r="U103" i="3"/>
  <c r="O103" i="3"/>
  <c r="U102" i="3"/>
  <c r="O102" i="3"/>
  <c r="U101" i="3"/>
  <c r="O101" i="3"/>
  <c r="G110" i="3"/>
  <c r="H110" i="3"/>
  <c r="S99" i="3"/>
  <c r="O99" i="3"/>
  <c r="U99" i="3"/>
  <c r="S98" i="3"/>
  <c r="U98" i="3"/>
  <c r="O98" i="3"/>
  <c r="S97" i="3"/>
  <c r="U97" i="3"/>
  <c r="O97" i="3"/>
  <c r="L96" i="3"/>
  <c r="S95" i="3"/>
  <c r="S94" i="3"/>
  <c r="U95" i="3"/>
  <c r="O95" i="3"/>
  <c r="U94" i="3"/>
  <c r="U96" i="3" s="1"/>
  <c r="O94" i="3"/>
  <c r="O96" i="3" s="1"/>
  <c r="G96" i="3"/>
  <c r="H96" i="3"/>
  <c r="L92" i="3"/>
  <c r="H92" i="3"/>
  <c r="S91" i="3"/>
  <c r="O91" i="3"/>
  <c r="U91" i="3"/>
  <c r="S90" i="3"/>
  <c r="S89" i="3"/>
  <c r="O90" i="3"/>
  <c r="U90" i="3"/>
  <c r="O89" i="3"/>
  <c r="U89" i="3"/>
  <c r="S88" i="3"/>
  <c r="S92" i="3" s="1"/>
  <c r="O88" i="3"/>
  <c r="L87" i="3"/>
  <c r="G87" i="3"/>
  <c r="S86" i="3"/>
  <c r="O86" i="3"/>
  <c r="U86" i="3"/>
  <c r="S84" i="3"/>
  <c r="U84" i="3"/>
  <c r="O84" i="3"/>
  <c r="S83" i="3"/>
  <c r="U83" i="3"/>
  <c r="O83" i="3"/>
  <c r="S82" i="3"/>
  <c r="U82" i="3"/>
  <c r="O82" i="3"/>
  <c r="S81" i="3"/>
  <c r="U81" i="3"/>
  <c r="O81" i="3"/>
  <c r="S80" i="3"/>
  <c r="U80" i="3"/>
  <c r="S78" i="3"/>
  <c r="S87" i="3" s="1"/>
  <c r="U78" i="3"/>
  <c r="S77" i="3"/>
  <c r="G77" i="3"/>
  <c r="H77" i="3"/>
  <c r="I77" i="3"/>
  <c r="J77" i="3"/>
  <c r="K77" i="3"/>
  <c r="L77" i="3"/>
  <c r="S75" i="3"/>
  <c r="O75" i="3"/>
  <c r="O77" i="3" s="1"/>
  <c r="U75" i="3"/>
  <c r="U77" i="3" s="1"/>
  <c r="L73" i="3"/>
  <c r="H73" i="3"/>
  <c r="S72" i="3"/>
  <c r="O72" i="3"/>
  <c r="S70" i="3"/>
  <c r="O70" i="3"/>
  <c r="U70" i="3"/>
  <c r="S69" i="3"/>
  <c r="O69" i="3"/>
  <c r="U69" i="3"/>
  <c r="S68" i="3"/>
  <c r="O68" i="3"/>
  <c r="U68" i="3"/>
  <c r="S67" i="3"/>
  <c r="O67" i="3"/>
  <c r="U67" i="3"/>
  <c r="S66" i="3"/>
  <c r="O66" i="3"/>
  <c r="U66" i="3"/>
  <c r="S65" i="3"/>
  <c r="U65" i="3"/>
  <c r="O65" i="3"/>
  <c r="S63" i="3"/>
  <c r="O63" i="3"/>
  <c r="U63" i="3"/>
  <c r="S62" i="3"/>
  <c r="O62" i="3"/>
  <c r="U62" i="3"/>
  <c r="S61" i="3"/>
  <c r="O61" i="3"/>
  <c r="U61" i="3"/>
  <c r="S60" i="3"/>
  <c r="O60" i="3"/>
  <c r="U60" i="3"/>
  <c r="S59" i="3"/>
  <c r="O59" i="3"/>
  <c r="U59" i="3"/>
  <c r="S58" i="3"/>
  <c r="O58" i="3"/>
  <c r="U58" i="3"/>
  <c r="S57" i="3"/>
  <c r="O57" i="3"/>
  <c r="U57" i="3"/>
  <c r="S56" i="3"/>
  <c r="O56" i="3"/>
  <c r="U56" i="3"/>
  <c r="S55" i="3"/>
  <c r="O55" i="3"/>
  <c r="U55" i="3"/>
  <c r="S54" i="3"/>
  <c r="O54" i="3"/>
  <c r="U54" i="3"/>
  <c r="S53" i="3"/>
  <c r="O53" i="3"/>
  <c r="U53" i="3"/>
  <c r="S52" i="3"/>
  <c r="O52" i="3"/>
  <c r="U52" i="3"/>
  <c r="S51" i="3"/>
  <c r="O51" i="3"/>
  <c r="U51" i="3"/>
  <c r="S50" i="3"/>
  <c r="O50" i="3"/>
  <c r="U50" i="3"/>
  <c r="S49" i="3"/>
  <c r="O49" i="3"/>
  <c r="U49" i="3"/>
  <c r="S48" i="3"/>
  <c r="U48" i="3"/>
  <c r="O48" i="3"/>
  <c r="G47" i="3"/>
  <c r="H47" i="3"/>
  <c r="U46" i="3"/>
  <c r="O46" i="3"/>
  <c r="P46" i="3"/>
  <c r="Q46" i="3"/>
  <c r="R46" i="3"/>
  <c r="S46" i="3"/>
  <c r="U45" i="3"/>
  <c r="O45" i="3"/>
  <c r="P45" i="3"/>
  <c r="Q45" i="3"/>
  <c r="R45" i="3"/>
  <c r="S45" i="3"/>
  <c r="T45" i="3"/>
  <c r="U44" i="3"/>
  <c r="O44" i="3"/>
  <c r="P44" i="3"/>
  <c r="Q44" i="3"/>
  <c r="R44" i="3"/>
  <c r="S44" i="3"/>
  <c r="U43" i="3"/>
  <c r="U47" i="3" s="1"/>
  <c r="O43" i="3"/>
  <c r="P43" i="3"/>
  <c r="Q43" i="3"/>
  <c r="R43" i="3"/>
  <c r="S43" i="3"/>
  <c r="L40" i="3"/>
  <c r="G40" i="3"/>
  <c r="H40" i="3"/>
  <c r="S39" i="3"/>
  <c r="U39" i="3"/>
  <c r="O39" i="3"/>
  <c r="U38" i="3"/>
  <c r="O38" i="3"/>
  <c r="P38" i="3"/>
  <c r="Q38" i="3"/>
  <c r="R38" i="3"/>
  <c r="S38" i="3"/>
  <c r="U37" i="3"/>
  <c r="O37" i="3"/>
  <c r="P37" i="3"/>
  <c r="Q37" i="3"/>
  <c r="R37" i="3"/>
  <c r="S37" i="3"/>
  <c r="U36" i="3"/>
  <c r="U40" i="3" s="1"/>
  <c r="O36" i="3"/>
  <c r="O40" i="3" s="1"/>
  <c r="P36" i="3"/>
  <c r="Q36" i="3"/>
  <c r="R36" i="3"/>
  <c r="S36" i="3"/>
  <c r="S40" i="3" s="1"/>
  <c r="O34" i="3"/>
  <c r="U33" i="3"/>
  <c r="O33" i="3"/>
  <c r="P33" i="3"/>
  <c r="Q33" i="3"/>
  <c r="R33" i="3"/>
  <c r="S33" i="3"/>
  <c r="U32" i="3"/>
  <c r="O32" i="3"/>
  <c r="P32" i="3"/>
  <c r="Q32" i="3"/>
  <c r="R32" i="3"/>
  <c r="S32" i="3"/>
  <c r="U31" i="3"/>
  <c r="O31" i="3"/>
  <c r="P31" i="3"/>
  <c r="Q31" i="3"/>
  <c r="R31" i="3"/>
  <c r="S31" i="3"/>
  <c r="H35" i="3"/>
  <c r="S29" i="3"/>
  <c r="U29" i="3"/>
  <c r="O29" i="3"/>
  <c r="S28" i="3"/>
  <c r="U28" i="3"/>
  <c r="O28" i="3"/>
  <c r="S27" i="3"/>
  <c r="U27" i="3"/>
  <c r="O27" i="3"/>
  <c r="L30" i="3"/>
  <c r="G30" i="3"/>
  <c r="H30" i="3"/>
  <c r="H26" i="3"/>
  <c r="O25" i="3"/>
  <c r="O26" i="3" s="1"/>
  <c r="O24" i="3"/>
  <c r="O23" i="3"/>
  <c r="O22" i="3"/>
  <c r="H23" i="3"/>
  <c r="S20" i="3"/>
  <c r="U20" i="3"/>
  <c r="U21" i="3" s="1"/>
  <c r="O20" i="3"/>
  <c r="O21" i="3" s="1"/>
  <c r="L21" i="3"/>
  <c r="G21" i="3"/>
  <c r="H21" i="3"/>
  <c r="S9" i="3"/>
  <c r="S19" i="3" s="1"/>
  <c r="O9" i="3"/>
  <c r="O19" i="3" s="1"/>
  <c r="U9" i="3"/>
  <c r="U19" i="3" s="1"/>
  <c r="U51" i="4"/>
  <c r="U50" i="4"/>
  <c r="U49" i="4"/>
  <c r="U48" i="4"/>
  <c r="U46" i="4"/>
  <c r="U47" i="4" s="1"/>
  <c r="U44" i="4"/>
  <c r="U43" i="4"/>
  <c r="U42" i="4"/>
  <c r="U41" i="4"/>
  <c r="U39" i="4"/>
  <c r="U38" i="4"/>
  <c r="U37" i="4"/>
  <c r="U36" i="4"/>
  <c r="U35" i="4"/>
  <c r="U34" i="4"/>
  <c r="U33" i="4"/>
  <c r="U32" i="4"/>
  <c r="U31" i="4"/>
  <c r="U28" i="4"/>
  <c r="U27" i="4"/>
  <c r="U26" i="4"/>
  <c r="U24" i="4"/>
  <c r="U23" i="4"/>
  <c r="U21" i="4"/>
  <c r="U22" i="4" s="1"/>
  <c r="H40" i="4"/>
  <c r="O40" i="4" s="1"/>
  <c r="I40" i="4"/>
  <c r="P40" i="4" s="1"/>
  <c r="J40" i="4"/>
  <c r="Q40" i="4" s="1"/>
  <c r="K40" i="4"/>
  <c r="R40" i="4" s="1"/>
  <c r="L40" i="4"/>
  <c r="S40" i="4" s="1"/>
  <c r="M40" i="4"/>
  <c r="T40" i="4" s="1"/>
  <c r="O39" i="4"/>
  <c r="P39" i="4"/>
  <c r="Q39" i="4"/>
  <c r="R39" i="4"/>
  <c r="S39" i="4"/>
  <c r="T39" i="4"/>
  <c r="N39" i="4"/>
  <c r="V122" i="3"/>
  <c r="T122" i="3"/>
  <c r="M122" i="3"/>
  <c r="F122" i="3"/>
  <c r="H45" i="4"/>
  <c r="I45" i="4"/>
  <c r="J45" i="4"/>
  <c r="K45" i="4"/>
  <c r="L45" i="4"/>
  <c r="M45" i="4"/>
  <c r="F45" i="4"/>
  <c r="O44" i="4"/>
  <c r="P44" i="4"/>
  <c r="Q44" i="4"/>
  <c r="R44" i="4"/>
  <c r="S44" i="4"/>
  <c r="T44" i="4"/>
  <c r="O43" i="4"/>
  <c r="P43" i="4"/>
  <c r="Q43" i="4"/>
  <c r="R43" i="4"/>
  <c r="S43" i="4"/>
  <c r="T43" i="4"/>
  <c r="O42" i="4"/>
  <c r="P42" i="4"/>
  <c r="Q42" i="4"/>
  <c r="R42" i="4"/>
  <c r="S42" i="4"/>
  <c r="T42" i="4"/>
  <c r="O41" i="4"/>
  <c r="O45" i="4" s="1"/>
  <c r="P41" i="4"/>
  <c r="P45" i="4" s="1"/>
  <c r="Q41" i="4"/>
  <c r="Q45" i="4" s="1"/>
  <c r="R41" i="4"/>
  <c r="R45" i="4" s="1"/>
  <c r="S41" i="4"/>
  <c r="S45" i="4" s="1"/>
  <c r="T41" i="4"/>
  <c r="T45" i="4" s="1"/>
  <c r="N42" i="4"/>
  <c r="N43" i="4"/>
  <c r="N44" i="4"/>
  <c r="N41" i="4"/>
  <c r="G30" i="4"/>
  <c r="G52" i="4" s="1"/>
  <c r="U29" i="4"/>
  <c r="G92" i="3"/>
  <c r="U88" i="3"/>
  <c r="U92" i="3" s="1"/>
  <c r="G73" i="3"/>
  <c r="U72" i="3"/>
  <c r="U34" i="3"/>
  <c r="U35" i="3" s="1"/>
  <c r="G35" i="3"/>
  <c r="G26" i="3"/>
  <c r="U25" i="3"/>
  <c r="U24" i="3"/>
  <c r="G23" i="3"/>
  <c r="U22" i="3"/>
  <c r="U23" i="3" s="1"/>
  <c r="H87" i="3"/>
  <c r="H132" i="3"/>
  <c r="I132" i="3"/>
  <c r="J132" i="3"/>
  <c r="K132" i="3"/>
  <c r="L132" i="3"/>
  <c r="M132" i="3"/>
  <c r="F132" i="3"/>
  <c r="T131" i="3"/>
  <c r="T132" i="3" s="1"/>
  <c r="N131" i="3"/>
  <c r="V131" i="3" s="1"/>
  <c r="V132" i="3" s="1"/>
  <c r="T124" i="3"/>
  <c r="T125" i="3"/>
  <c r="T126" i="3"/>
  <c r="T127" i="3"/>
  <c r="T128" i="3"/>
  <c r="T129" i="3"/>
  <c r="N124" i="3"/>
  <c r="V124" i="3" s="1"/>
  <c r="N125" i="3"/>
  <c r="V125" i="3" s="1"/>
  <c r="N126" i="3"/>
  <c r="V126" i="3" s="1"/>
  <c r="N127" i="3"/>
  <c r="V127" i="3" s="1"/>
  <c r="N128" i="3"/>
  <c r="V128" i="3" s="1"/>
  <c r="N129" i="3"/>
  <c r="V129" i="3" s="1"/>
  <c r="T123" i="3"/>
  <c r="I130" i="3"/>
  <c r="J130" i="3"/>
  <c r="K130" i="3"/>
  <c r="M130" i="3"/>
  <c r="F130" i="3"/>
  <c r="H51" i="4"/>
  <c r="O51" i="4" s="1"/>
  <c r="I51" i="4"/>
  <c r="P51" i="4" s="1"/>
  <c r="J51" i="4"/>
  <c r="Q51" i="4" s="1"/>
  <c r="K51" i="4"/>
  <c r="R51" i="4" s="1"/>
  <c r="L51" i="4"/>
  <c r="S51" i="4" s="1"/>
  <c r="M51" i="4"/>
  <c r="T51" i="4" s="1"/>
  <c r="F51" i="4"/>
  <c r="N51" i="4" s="1"/>
  <c r="H49" i="4"/>
  <c r="O49" i="4" s="1"/>
  <c r="I49" i="4"/>
  <c r="P49" i="4" s="1"/>
  <c r="J49" i="4"/>
  <c r="Q49" i="4" s="1"/>
  <c r="K49" i="4"/>
  <c r="R49" i="4" s="1"/>
  <c r="L49" i="4"/>
  <c r="S49" i="4" s="1"/>
  <c r="M49" i="4"/>
  <c r="T49" i="4" s="1"/>
  <c r="F49" i="4"/>
  <c r="N49" i="4" s="1"/>
  <c r="O50" i="4"/>
  <c r="P50" i="4"/>
  <c r="Q50" i="4"/>
  <c r="R50" i="4"/>
  <c r="S50" i="4"/>
  <c r="T50" i="4"/>
  <c r="N50" i="4"/>
  <c r="S101" i="3"/>
  <c r="L110" i="3"/>
  <c r="M116" i="3"/>
  <c r="F116" i="3"/>
  <c r="T115" i="3"/>
  <c r="Q115" i="3"/>
  <c r="R115" i="3"/>
  <c r="P115" i="3"/>
  <c r="N115" i="3"/>
  <c r="V115" i="3" s="1"/>
  <c r="O35" i="3" l="1"/>
  <c r="O92" i="3"/>
  <c r="S96" i="3"/>
  <c r="O110" i="3"/>
  <c r="R138" i="3"/>
  <c r="P138" i="3"/>
  <c r="Q138" i="3"/>
  <c r="O138" i="3"/>
  <c r="U73" i="3"/>
  <c r="O30" i="3"/>
  <c r="S30" i="3"/>
  <c r="S73" i="3"/>
  <c r="U110" i="3"/>
  <c r="U87" i="3"/>
  <c r="U25" i="4"/>
  <c r="U45" i="4"/>
  <c r="V41" i="4"/>
  <c r="V43" i="4"/>
  <c r="V39" i="4"/>
  <c r="U30" i="4"/>
  <c r="G74" i="3"/>
  <c r="O73" i="3"/>
  <c r="U130" i="3"/>
  <c r="U116" i="3"/>
  <c r="O116" i="3"/>
  <c r="S116" i="3"/>
  <c r="H74" i="3"/>
  <c r="S47" i="3"/>
  <c r="S74" i="3" s="1"/>
  <c r="O47" i="3"/>
  <c r="U74" i="3"/>
  <c r="V44" i="4"/>
  <c r="V42" i="4"/>
  <c r="N45" i="4"/>
  <c r="V50" i="4"/>
  <c r="V51" i="4"/>
  <c r="U26" i="3"/>
  <c r="N130" i="3"/>
  <c r="T130" i="3"/>
  <c r="V123" i="3"/>
  <c r="V130" i="3" s="1"/>
  <c r="N132" i="3"/>
  <c r="V49" i="4"/>
  <c r="T38" i="4"/>
  <c r="S38" i="4"/>
  <c r="R38" i="4"/>
  <c r="Q38" i="4"/>
  <c r="P38" i="4"/>
  <c r="O38" i="4"/>
  <c r="N38" i="4"/>
  <c r="T37" i="4"/>
  <c r="S37" i="4"/>
  <c r="R37" i="4"/>
  <c r="Q37" i="4"/>
  <c r="P37" i="4"/>
  <c r="O37" i="4"/>
  <c r="N37" i="4"/>
  <c r="T36" i="4"/>
  <c r="S36" i="4"/>
  <c r="R36" i="4"/>
  <c r="Q36" i="4"/>
  <c r="P36" i="4"/>
  <c r="O36" i="4"/>
  <c r="N36" i="4"/>
  <c r="N42" i="3"/>
  <c r="V42" i="3" s="1"/>
  <c r="N85" i="3"/>
  <c r="V85" i="3" s="1"/>
  <c r="P84" i="3"/>
  <c r="Q84" i="3"/>
  <c r="R84" i="3"/>
  <c r="T84" i="3"/>
  <c r="N84" i="3"/>
  <c r="P82" i="3"/>
  <c r="Q82" i="3"/>
  <c r="R82" i="3"/>
  <c r="T82" i="3"/>
  <c r="N82" i="3"/>
  <c r="P81" i="3"/>
  <c r="Q81" i="3"/>
  <c r="R81" i="3"/>
  <c r="T81" i="3"/>
  <c r="N81" i="3"/>
  <c r="I47" i="3"/>
  <c r="J47" i="3"/>
  <c r="K47" i="3"/>
  <c r="L47" i="3"/>
  <c r="L74" i="3" s="1"/>
  <c r="M47" i="3"/>
  <c r="F47" i="3"/>
  <c r="S21" i="3"/>
  <c r="H47" i="4"/>
  <c r="I47" i="4"/>
  <c r="J47" i="4"/>
  <c r="K47" i="4"/>
  <c r="L47" i="4"/>
  <c r="M47" i="4"/>
  <c r="F47" i="4"/>
  <c r="S34" i="3"/>
  <c r="S35" i="3" s="1"/>
  <c r="N33" i="3"/>
  <c r="T33" i="3"/>
  <c r="I35" i="3"/>
  <c r="J35" i="3"/>
  <c r="K35" i="3"/>
  <c r="L35" i="3"/>
  <c r="M35" i="3"/>
  <c r="F35" i="3"/>
  <c r="L26" i="3"/>
  <c r="S25" i="3"/>
  <c r="L23" i="3"/>
  <c r="S24" i="3"/>
  <c r="S22" i="3"/>
  <c r="S23" i="3" s="1"/>
  <c r="O78" i="3"/>
  <c r="O34" i="4"/>
  <c r="T34" i="4"/>
  <c r="S34" i="4"/>
  <c r="R34" i="4"/>
  <c r="Q34" i="4"/>
  <c r="P34" i="4"/>
  <c r="N34" i="4"/>
  <c r="U52" i="4" l="1"/>
  <c r="S26" i="3"/>
  <c r="V82" i="3"/>
  <c r="U111" i="3"/>
  <c r="U133" i="3" s="1"/>
  <c r="V81" i="3"/>
  <c r="V84" i="3"/>
  <c r="V34" i="4"/>
  <c r="V36" i="4"/>
  <c r="V37" i="4"/>
  <c r="O74" i="3"/>
  <c r="V45" i="4"/>
  <c r="O87" i="3"/>
  <c r="O111" i="3" s="1"/>
  <c r="O133" i="3" s="1"/>
  <c r="V33" i="3"/>
  <c r="V38" i="4"/>
  <c r="O33" i="4"/>
  <c r="P33" i="4"/>
  <c r="Q33" i="4"/>
  <c r="R33" i="4"/>
  <c r="S33" i="4"/>
  <c r="T33" i="4"/>
  <c r="O32" i="4"/>
  <c r="P32" i="4"/>
  <c r="Q32" i="4"/>
  <c r="R32" i="4"/>
  <c r="S32" i="4"/>
  <c r="T32" i="4"/>
  <c r="N33" i="4"/>
  <c r="V33" i="4" s="1"/>
  <c r="N32" i="4"/>
  <c r="M119" i="3"/>
  <c r="F119" i="3"/>
  <c r="V32" i="4" l="1"/>
  <c r="P77" i="3"/>
  <c r="Q77" i="3"/>
  <c r="R77" i="3"/>
  <c r="T77" i="3"/>
  <c r="O46" i="4" l="1"/>
  <c r="O47" i="4" s="1"/>
  <c r="P46" i="4"/>
  <c r="P47" i="4" s="1"/>
  <c r="Q46" i="4"/>
  <c r="Q47" i="4" s="1"/>
  <c r="R46" i="4"/>
  <c r="R47" i="4" s="1"/>
  <c r="S46" i="4"/>
  <c r="S47" i="4" s="1"/>
  <c r="T46" i="4"/>
  <c r="T47" i="4" s="1"/>
  <c r="P106" i="3"/>
  <c r="Q106" i="3"/>
  <c r="R106" i="3"/>
  <c r="T106" i="3"/>
  <c r="N106" i="3"/>
  <c r="P104" i="3"/>
  <c r="Q104" i="3"/>
  <c r="R104" i="3"/>
  <c r="T104" i="3"/>
  <c r="P103" i="3"/>
  <c r="Q103" i="3"/>
  <c r="R103" i="3"/>
  <c r="T103" i="3"/>
  <c r="N104" i="3"/>
  <c r="N103" i="3"/>
  <c r="N102" i="3"/>
  <c r="V102" i="3" l="1"/>
  <c r="V103" i="3"/>
  <c r="V106" i="3"/>
  <c r="V104" i="3"/>
  <c r="T89" i="3"/>
  <c r="I92" i="3"/>
  <c r="J92" i="3"/>
  <c r="K92" i="3"/>
  <c r="M92" i="3"/>
  <c r="F92" i="3"/>
  <c r="P88" i="3"/>
  <c r="Q88" i="3"/>
  <c r="R88" i="3"/>
  <c r="T88" i="3"/>
  <c r="N88" i="3"/>
  <c r="T56" i="3"/>
  <c r="R56" i="3"/>
  <c r="Q56" i="3"/>
  <c r="P56" i="3"/>
  <c r="N56" i="3"/>
  <c r="V56" i="3" s="1"/>
  <c r="N45" i="3"/>
  <c r="V45" i="3" s="1"/>
  <c r="N35" i="4"/>
  <c r="O35" i="4"/>
  <c r="P35" i="4"/>
  <c r="Q35" i="4"/>
  <c r="R35" i="4"/>
  <c r="S35" i="4"/>
  <c r="T35" i="4"/>
  <c r="O31" i="4"/>
  <c r="P31" i="4"/>
  <c r="Q31" i="4"/>
  <c r="R31" i="4"/>
  <c r="S31" i="4"/>
  <c r="T31" i="4"/>
  <c r="H30" i="4"/>
  <c r="I30" i="4"/>
  <c r="K30" i="4"/>
  <c r="L30" i="4"/>
  <c r="M30" i="4"/>
  <c r="F30" i="4"/>
  <c r="H25" i="4"/>
  <c r="I25" i="4"/>
  <c r="J25" i="4"/>
  <c r="K25" i="4"/>
  <c r="L25" i="4"/>
  <c r="M25" i="4"/>
  <c r="V88" i="3" l="1"/>
  <c r="V35" i="4"/>
  <c r="T27" i="4"/>
  <c r="O27" i="4" l="1"/>
  <c r="O30" i="4" s="1"/>
  <c r="S27" i="4"/>
  <c r="R27" i="4"/>
  <c r="Q27" i="4"/>
  <c r="P27" i="4"/>
  <c r="N27" i="4"/>
  <c r="V27" i="4" l="1"/>
  <c r="T46" i="3"/>
  <c r="N46" i="3"/>
  <c r="O48" i="4"/>
  <c r="H22" i="4"/>
  <c r="H52" i="4" s="1"/>
  <c r="O25" i="4"/>
  <c r="O22" i="4"/>
  <c r="O52" i="4" l="1"/>
  <c r="V46" i="3"/>
  <c r="T117" i="3"/>
  <c r="N117" i="3"/>
  <c r="T118" i="3"/>
  <c r="N118" i="3"/>
  <c r="V118" i="3" s="1"/>
  <c r="I110" i="3"/>
  <c r="J110" i="3"/>
  <c r="K110" i="3"/>
  <c r="M110" i="3"/>
  <c r="T91" i="3"/>
  <c r="R91" i="3"/>
  <c r="Q91" i="3"/>
  <c r="P91" i="3"/>
  <c r="N91" i="3"/>
  <c r="P48" i="4"/>
  <c r="Q48" i="4"/>
  <c r="R48" i="4"/>
  <c r="S48" i="4"/>
  <c r="T48" i="4"/>
  <c r="N48" i="4"/>
  <c r="J87" i="3"/>
  <c r="K87" i="3"/>
  <c r="M87" i="3"/>
  <c r="I87" i="3"/>
  <c r="F87" i="3"/>
  <c r="P86" i="3"/>
  <c r="Q86" i="3"/>
  <c r="R86" i="3"/>
  <c r="T86" i="3"/>
  <c r="N86" i="3"/>
  <c r="V86" i="3" l="1"/>
  <c r="V91" i="3"/>
  <c r="V117" i="3"/>
  <c r="V119" i="3" s="1"/>
  <c r="N119" i="3"/>
  <c r="T119" i="3"/>
  <c r="V48" i="4"/>
  <c r="N46" i="4" l="1"/>
  <c r="N47" i="4" l="1"/>
  <c r="V47" i="4" s="1"/>
  <c r="V46" i="4"/>
  <c r="N71" i="3"/>
  <c r="V71" i="3" s="1"/>
  <c r="I21" i="3" l="1"/>
  <c r="J21" i="3"/>
  <c r="K21" i="3"/>
  <c r="M21" i="3"/>
  <c r="I19" i="3"/>
  <c r="J19" i="3"/>
  <c r="K19" i="3"/>
  <c r="M19" i="3"/>
  <c r="P114" i="3" l="1"/>
  <c r="Q114" i="3"/>
  <c r="R114" i="3"/>
  <c r="T114" i="3"/>
  <c r="N114" i="3"/>
  <c r="V114" i="3" s="1"/>
  <c r="P113" i="3"/>
  <c r="P116" i="3" s="1"/>
  <c r="Q113" i="3"/>
  <c r="R113" i="3"/>
  <c r="R116" i="3" s="1"/>
  <c r="T113" i="3"/>
  <c r="N113" i="3"/>
  <c r="Q116" i="3" l="1"/>
  <c r="N116" i="3"/>
  <c r="T116" i="3"/>
  <c r="V113" i="3"/>
  <c r="V116" i="3" s="1"/>
  <c r="T28" i="4" l="1"/>
  <c r="S28" i="4"/>
  <c r="R28" i="4"/>
  <c r="N28" i="4"/>
  <c r="Q28" i="4"/>
  <c r="P28" i="4"/>
  <c r="V28" i="4" l="1"/>
  <c r="T69" i="3"/>
  <c r="R69" i="3"/>
  <c r="Q69" i="3"/>
  <c r="P69" i="3"/>
  <c r="N69" i="3"/>
  <c r="V69" i="3" l="1"/>
  <c r="N108" i="3"/>
  <c r="P108" i="3"/>
  <c r="Q108" i="3"/>
  <c r="S108" i="3"/>
  <c r="S110" i="3" s="1"/>
  <c r="S111" i="3" s="1"/>
  <c r="S133" i="3" s="1"/>
  <c r="T108" i="3"/>
  <c r="F73" i="3"/>
  <c r="T70" i="3"/>
  <c r="R70" i="3"/>
  <c r="Q70" i="3"/>
  <c r="P70" i="3"/>
  <c r="N70" i="3"/>
  <c r="V108" i="3" l="1"/>
  <c r="V70" i="3"/>
  <c r="P90" i="3"/>
  <c r="Q90" i="3"/>
  <c r="R90" i="3"/>
  <c r="T90" i="3"/>
  <c r="T92" i="3" s="1"/>
  <c r="N90" i="3"/>
  <c r="V90" i="3" l="1"/>
  <c r="S21" i="4"/>
  <c r="P39" i="3" l="1"/>
  <c r="Q39" i="3"/>
  <c r="R39" i="3"/>
  <c r="T39" i="3"/>
  <c r="I40" i="3"/>
  <c r="J40" i="3"/>
  <c r="K40" i="3"/>
  <c r="M40" i="3"/>
  <c r="T38" i="3"/>
  <c r="F40" i="3"/>
  <c r="N39" i="3"/>
  <c r="N38" i="3"/>
  <c r="V38" i="3" l="1"/>
  <c r="V39" i="3"/>
  <c r="I73" i="3"/>
  <c r="K73" i="3"/>
  <c r="J73" i="3"/>
  <c r="N29" i="4" l="1"/>
  <c r="N31" i="4" l="1"/>
  <c r="V31" i="4" s="1"/>
  <c r="V40" i="4" s="1"/>
  <c r="R29" i="4"/>
  <c r="S29" i="4"/>
  <c r="T29" i="4"/>
  <c r="P26" i="4"/>
  <c r="Q26" i="4"/>
  <c r="P29" i="4"/>
  <c r="Q29" i="4"/>
  <c r="V29" i="4" l="1"/>
  <c r="Q30" i="4"/>
  <c r="P30" i="4"/>
  <c r="F25" i="4"/>
  <c r="P24" i="4"/>
  <c r="Q24" i="4"/>
  <c r="R24" i="4"/>
  <c r="S24" i="4"/>
  <c r="T24" i="4"/>
  <c r="R26" i="4"/>
  <c r="R30" i="4" s="1"/>
  <c r="S26" i="4"/>
  <c r="S30" i="4" s="1"/>
  <c r="T26" i="4"/>
  <c r="T30" i="4" s="1"/>
  <c r="N26" i="4"/>
  <c r="N30" i="4" l="1"/>
  <c r="V30" i="4" s="1"/>
  <c r="V26" i="4"/>
  <c r="I22" i="4"/>
  <c r="I52" i="4" s="1"/>
  <c r="J52" i="4"/>
  <c r="K22" i="4"/>
  <c r="K52" i="4" s="1"/>
  <c r="L22" i="4"/>
  <c r="L52" i="4" s="1"/>
  <c r="M22" i="4"/>
  <c r="M52" i="4" s="1"/>
  <c r="F22" i="4"/>
  <c r="F52" i="4" s="1"/>
  <c r="N99" i="3" l="1"/>
  <c r="N98" i="3"/>
  <c r="Q89" i="3"/>
  <c r="Q92" i="3" s="1"/>
  <c r="Q54" i="3"/>
  <c r="R54" i="3"/>
  <c r="T54" i="3"/>
  <c r="P23" i="4" l="1"/>
  <c r="P25" i="4" s="1"/>
  <c r="Q23" i="4"/>
  <c r="Q25" i="4" s="1"/>
  <c r="R23" i="4"/>
  <c r="R25" i="4" s="1"/>
  <c r="S23" i="4"/>
  <c r="S25" i="4" s="1"/>
  <c r="T23" i="4"/>
  <c r="T25" i="4" s="1"/>
  <c r="P24" i="3" l="1"/>
  <c r="Q24" i="3"/>
  <c r="R24" i="3"/>
  <c r="T24" i="3"/>
  <c r="N24" i="3"/>
  <c r="P54" i="3"/>
  <c r="S22" i="4"/>
  <c r="S52" i="4" s="1"/>
  <c r="R21" i="4"/>
  <c r="R22" i="4" s="1"/>
  <c r="R52" i="4" s="1"/>
  <c r="T21" i="4"/>
  <c r="T22" i="4" s="1"/>
  <c r="T52" i="4" s="1"/>
  <c r="V54" i="3"/>
  <c r="N24" i="4"/>
  <c r="V24" i="4" s="1"/>
  <c r="V24" i="3" l="1"/>
  <c r="N44" i="3"/>
  <c r="P9" i="3"/>
  <c r="P19" i="3" s="1"/>
  <c r="T9" i="3"/>
  <c r="T19" i="3" s="1"/>
  <c r="T50" i="3" l="1"/>
  <c r="T48" i="3"/>
  <c r="T25" i="3"/>
  <c r="R25" i="3"/>
  <c r="Q25" i="3"/>
  <c r="P25" i="3"/>
  <c r="N25" i="3"/>
  <c r="V25" i="3" l="1"/>
  <c r="T83" i="3"/>
  <c r="T72" i="3" l="1"/>
  <c r="Q48" i="3"/>
  <c r="N48" i="3"/>
  <c r="Q21" i="4" l="1"/>
  <c r="Q22" i="4" s="1"/>
  <c r="Q52" i="4" s="1"/>
  <c r="N95" i="3"/>
  <c r="N94" i="3"/>
  <c r="F96" i="3"/>
  <c r="N32" i="3"/>
  <c r="N96" i="3" l="1"/>
  <c r="M74" i="3"/>
  <c r="K74" i="3"/>
  <c r="J74" i="3"/>
  <c r="I74" i="3"/>
  <c r="F74" i="3"/>
  <c r="F30" i="3"/>
  <c r="M26" i="3"/>
  <c r="K26" i="3"/>
  <c r="J26" i="3"/>
  <c r="I26" i="3"/>
  <c r="F26" i="3"/>
  <c r="N64" i="3"/>
  <c r="N60" i="3"/>
  <c r="Q62" i="3"/>
  <c r="N89" i="3"/>
  <c r="N72" i="3"/>
  <c r="N65" i="3"/>
  <c r="N31" i="3"/>
  <c r="N22" i="3"/>
  <c r="F23" i="3"/>
  <c r="Q83" i="3"/>
  <c r="P83" i="3"/>
  <c r="N92" i="3" l="1"/>
  <c r="N23" i="3"/>
  <c r="N26" i="3"/>
  <c r="T43" i="3"/>
  <c r="V43" i="3" s="1"/>
  <c r="N43" i="3"/>
  <c r="T20" i="3"/>
  <c r="T21" i="3" s="1"/>
  <c r="N47" i="3" l="1"/>
  <c r="N59" i="3"/>
  <c r="N55" i="3" l="1"/>
  <c r="N53" i="3"/>
  <c r="R101" i="3"/>
  <c r="N101" i="3"/>
  <c r="N110" i="3" s="1"/>
  <c r="N23" i="4"/>
  <c r="V23" i="4" s="1"/>
  <c r="V25" i="4" s="1"/>
  <c r="R110" i="3" l="1"/>
  <c r="N25" i="4"/>
  <c r="Q34" i="3"/>
  <c r="Q35" i="3" s="1"/>
  <c r="Q78" i="3" l="1"/>
  <c r="N62" i="3"/>
  <c r="N58" i="3"/>
  <c r="T34" i="3"/>
  <c r="T44" i="3" l="1"/>
  <c r="P21" i="4"/>
  <c r="P22" i="4" s="1"/>
  <c r="P52" i="4" s="1"/>
  <c r="T47" i="3" l="1"/>
  <c r="V44" i="3"/>
  <c r="R26" i="3"/>
  <c r="Q26" i="3" l="1"/>
  <c r="P26" i="3"/>
  <c r="T26" i="3"/>
  <c r="P20" i="3"/>
  <c r="V26" i="3" l="1"/>
  <c r="Q65" i="3"/>
  <c r="T22" i="3" l="1"/>
  <c r="M23" i="3"/>
  <c r="Q68" i="3"/>
  <c r="Q66" i="3"/>
  <c r="Q63" i="3"/>
  <c r="P89" i="3"/>
  <c r="P34" i="3"/>
  <c r="R22" i="3"/>
  <c r="Q22" i="3"/>
  <c r="J23" i="3"/>
  <c r="I23" i="3"/>
  <c r="P22" i="3"/>
  <c r="N75" i="3"/>
  <c r="V75" i="3" s="1"/>
  <c r="F77" i="3"/>
  <c r="R48" i="3"/>
  <c r="P48" i="3"/>
  <c r="V48" i="3" s="1"/>
  <c r="T60" i="3"/>
  <c r="Q60" i="3"/>
  <c r="P60" i="3"/>
  <c r="N52" i="3"/>
  <c r="R34" i="3"/>
  <c r="N34" i="3"/>
  <c r="Q23" i="3" l="1"/>
  <c r="V22" i="3"/>
  <c r="V23" i="3" s="1"/>
  <c r="V34" i="3"/>
  <c r="N35" i="3"/>
  <c r="P92" i="3"/>
  <c r="P23" i="3"/>
  <c r="N77" i="3"/>
  <c r="T36" i="3" l="1"/>
  <c r="N36" i="3"/>
  <c r="N20" i="3"/>
  <c r="F21" i="3"/>
  <c r="F19" i="3"/>
  <c r="N9" i="3"/>
  <c r="V36" i="3" l="1"/>
  <c r="N19" i="3"/>
  <c r="N21" i="3"/>
  <c r="K96" i="3"/>
  <c r="M96" i="3"/>
  <c r="P78" i="3" l="1"/>
  <c r="N78" i="3"/>
  <c r="R78" i="3"/>
  <c r="T78" i="3"/>
  <c r="V78" i="3" l="1"/>
  <c r="M138" i="3"/>
  <c r="M77" i="3" l="1"/>
  <c r="M30" i="3"/>
  <c r="R94" i="3" l="1"/>
  <c r="T94" i="3"/>
  <c r="T135" i="3"/>
  <c r="T136" i="3"/>
  <c r="T137" i="3"/>
  <c r="T101" i="3"/>
  <c r="T110" i="3" s="1"/>
  <c r="T95" i="3"/>
  <c r="T97" i="3"/>
  <c r="T98" i="3"/>
  <c r="T99" i="3"/>
  <c r="T80" i="3"/>
  <c r="T87" i="3" s="1"/>
  <c r="T61" i="3"/>
  <c r="T57" i="3"/>
  <c r="T58" i="3"/>
  <c r="T59" i="3"/>
  <c r="T51" i="3"/>
  <c r="T52" i="3"/>
  <c r="T53" i="3"/>
  <c r="T55" i="3"/>
  <c r="T49" i="3"/>
  <c r="T37" i="3"/>
  <c r="T40" i="3" s="1"/>
  <c r="T32" i="3"/>
  <c r="T27" i="3"/>
  <c r="T28" i="3"/>
  <c r="T29" i="3"/>
  <c r="T31" i="3"/>
  <c r="T35" i="3" s="1"/>
  <c r="T30" i="3" l="1"/>
  <c r="T96" i="3"/>
  <c r="T138" i="3"/>
  <c r="R63" i="3"/>
  <c r="T63" i="3"/>
  <c r="R64" i="3"/>
  <c r="T64" i="3"/>
  <c r="R65" i="3"/>
  <c r="T65" i="3"/>
  <c r="R66" i="3"/>
  <c r="T66" i="3"/>
  <c r="R67" i="3"/>
  <c r="T67" i="3"/>
  <c r="R68" i="3"/>
  <c r="T68" i="3"/>
  <c r="T62" i="3"/>
  <c r="N67" i="3"/>
  <c r="T23" i="3"/>
  <c r="T73" i="3" l="1"/>
  <c r="T74" i="3" s="1"/>
  <c r="Q9" i="3"/>
  <c r="T111" i="3" l="1"/>
  <c r="T133" i="3" s="1"/>
  <c r="Q19" i="3"/>
  <c r="K23" i="3"/>
  <c r="N137" i="3" l="1"/>
  <c r="V137" i="3" s="1"/>
  <c r="N136" i="3"/>
  <c r="V136" i="3" s="1"/>
  <c r="N135" i="3"/>
  <c r="V135" i="3" s="1"/>
  <c r="N138" i="3" l="1"/>
  <c r="V138" i="3" s="1"/>
  <c r="R97" i="3"/>
  <c r="P72" i="3" l="1"/>
  <c r="Q72" i="3"/>
  <c r="R72" i="3"/>
  <c r="V72" i="3" l="1"/>
  <c r="N57" i="3"/>
  <c r="P101" i="3" l="1"/>
  <c r="Q101" i="3"/>
  <c r="Q110" i="3" s="1"/>
  <c r="V101" i="3" l="1"/>
  <c r="P110" i="3"/>
  <c r="V110" i="3" s="1"/>
  <c r="N21" i="4"/>
  <c r="V21" i="4" s="1"/>
  <c r="R98" i="3"/>
  <c r="Q98" i="3"/>
  <c r="P98" i="3"/>
  <c r="P95" i="3"/>
  <c r="Q95" i="3"/>
  <c r="R95" i="3"/>
  <c r="P94" i="3"/>
  <c r="Q94" i="3"/>
  <c r="I96" i="3"/>
  <c r="J96" i="3"/>
  <c r="F138" i="3"/>
  <c r="P99" i="3"/>
  <c r="Q99" i="3"/>
  <c r="R99" i="3"/>
  <c r="R89" i="3"/>
  <c r="V89" i="3" s="1"/>
  <c r="P97" i="3"/>
  <c r="Q97" i="3"/>
  <c r="R83" i="3"/>
  <c r="N83" i="3"/>
  <c r="V83" i="3" s="1"/>
  <c r="P80" i="3"/>
  <c r="Q80" i="3"/>
  <c r="Q87" i="3" s="1"/>
  <c r="R80" i="3"/>
  <c r="R87" i="3" s="1"/>
  <c r="N80" i="3"/>
  <c r="P68" i="3"/>
  <c r="P67" i="3"/>
  <c r="V67" i="3" s="1"/>
  <c r="Q67" i="3"/>
  <c r="P66" i="3"/>
  <c r="P65" i="3"/>
  <c r="V65" i="3" s="1"/>
  <c r="N66" i="3"/>
  <c r="V66" i="3" s="1"/>
  <c r="N68" i="3"/>
  <c r="V68" i="3" s="1"/>
  <c r="P64" i="3"/>
  <c r="V64" i="3" s="1"/>
  <c r="Q64" i="3"/>
  <c r="P63" i="3"/>
  <c r="P62" i="3"/>
  <c r="R62" i="3"/>
  <c r="N63" i="3"/>
  <c r="P61" i="3"/>
  <c r="Q61" i="3"/>
  <c r="R61" i="3"/>
  <c r="R60" i="3"/>
  <c r="V60" i="3" s="1"/>
  <c r="N61" i="3"/>
  <c r="V61" i="3" s="1"/>
  <c r="P59" i="3"/>
  <c r="Q59" i="3"/>
  <c r="R59" i="3"/>
  <c r="P58" i="3"/>
  <c r="Q58" i="3"/>
  <c r="R58" i="3"/>
  <c r="R57" i="3"/>
  <c r="Q57" i="3"/>
  <c r="P57" i="3"/>
  <c r="P55" i="3"/>
  <c r="Q55" i="3"/>
  <c r="R55" i="3"/>
  <c r="P53" i="3"/>
  <c r="Q53" i="3"/>
  <c r="R53" i="3"/>
  <c r="P52" i="3"/>
  <c r="Q52" i="3"/>
  <c r="R52" i="3"/>
  <c r="P51" i="3"/>
  <c r="Q51" i="3"/>
  <c r="R51" i="3"/>
  <c r="N51" i="3"/>
  <c r="V51" i="3" s="1"/>
  <c r="P50" i="3"/>
  <c r="Q50" i="3"/>
  <c r="R50" i="3"/>
  <c r="P49" i="3"/>
  <c r="Q49" i="3"/>
  <c r="R49" i="3"/>
  <c r="N49" i="3"/>
  <c r="N50" i="3"/>
  <c r="V50" i="3" s="1"/>
  <c r="Q47" i="3"/>
  <c r="R47" i="3"/>
  <c r="Q40" i="3"/>
  <c r="N37" i="3"/>
  <c r="Q20" i="3"/>
  <c r="R20" i="3"/>
  <c r="R21" i="3" s="1"/>
  <c r="R9" i="3"/>
  <c r="V9" i="3" s="1"/>
  <c r="N27" i="3"/>
  <c r="N28" i="3"/>
  <c r="N29" i="3"/>
  <c r="P27" i="3"/>
  <c r="P28" i="3"/>
  <c r="P29" i="3"/>
  <c r="Q27" i="3"/>
  <c r="Q28" i="3"/>
  <c r="Q29" i="3"/>
  <c r="R27" i="3"/>
  <c r="R28" i="3"/>
  <c r="R29" i="3"/>
  <c r="V31" i="3"/>
  <c r="J30" i="3"/>
  <c r="K30" i="3"/>
  <c r="I30" i="3"/>
  <c r="R23" i="3"/>
  <c r="N97" i="3"/>
  <c r="V20" i="3" l="1"/>
  <c r="V21" i="3" s="1"/>
  <c r="V57" i="3"/>
  <c r="V52" i="3"/>
  <c r="V55" i="3"/>
  <c r="V58" i="3"/>
  <c r="V49" i="3"/>
  <c r="V53" i="3"/>
  <c r="V59" i="3"/>
  <c r="V63" i="3"/>
  <c r="V62" i="3"/>
  <c r="P87" i="3"/>
  <c r="V80" i="3"/>
  <c r="R30" i="3"/>
  <c r="P30" i="3"/>
  <c r="Q30" i="3"/>
  <c r="V97" i="3"/>
  <c r="V47" i="3"/>
  <c r="P47" i="3"/>
  <c r="V28" i="3"/>
  <c r="P35" i="3"/>
  <c r="V32" i="3"/>
  <c r="V94" i="3"/>
  <c r="V98" i="3"/>
  <c r="V29" i="3"/>
  <c r="V27" i="3"/>
  <c r="V37" i="3"/>
  <c r="V99" i="3"/>
  <c r="V95" i="3"/>
  <c r="R35" i="3"/>
  <c r="N87" i="3"/>
  <c r="R92" i="3"/>
  <c r="V92" i="3" s="1"/>
  <c r="N40" i="3"/>
  <c r="N30" i="3"/>
  <c r="R40" i="3"/>
  <c r="P40" i="3"/>
  <c r="R73" i="3"/>
  <c r="R74" i="3" s="1"/>
  <c r="P73" i="3"/>
  <c r="Q73" i="3"/>
  <c r="V22" i="4"/>
  <c r="V52" i="4" s="1"/>
  <c r="N22" i="4"/>
  <c r="N52" i="4" s="1"/>
  <c r="Q21" i="3"/>
  <c r="R19" i="3"/>
  <c r="P21" i="3"/>
  <c r="V19" i="3"/>
  <c r="R96" i="3"/>
  <c r="P96" i="3"/>
  <c r="Q96" i="3"/>
  <c r="V40" i="3" l="1"/>
  <c r="V30" i="3"/>
  <c r="V87" i="3"/>
  <c r="V35" i="3"/>
  <c r="V96" i="3"/>
  <c r="Q111" i="3"/>
  <c r="Q133" i="3" s="1"/>
  <c r="N111" i="3"/>
  <c r="N133" i="3" s="1"/>
  <c r="P111" i="3"/>
  <c r="P133" i="3" s="1"/>
  <c r="R111" i="3"/>
  <c r="R133" i="3" s="1"/>
  <c r="P74" i="3"/>
  <c r="Q74" i="3"/>
  <c r="N74" i="3"/>
  <c r="V77" i="3"/>
  <c r="V74" i="3" l="1"/>
  <c r="V111" i="3"/>
  <c r="V13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133" authorId="0" shapeId="0" xr:uid="{00000000-0006-0000-0100-000001000000}">
      <text>
        <r>
          <rPr>
            <b/>
            <sz val="8"/>
            <color indexed="81"/>
            <rFont val="Tahoma"/>
            <family val="2"/>
          </rPr>
          <t>user:</t>
        </r>
        <r>
          <rPr>
            <sz val="8"/>
            <color indexed="81"/>
            <rFont val="Tahoma"/>
            <family val="2"/>
          </rPr>
          <t xml:space="preserve">
</t>
        </r>
      </text>
    </comment>
  </commentList>
</comments>
</file>

<file path=xl/sharedStrings.xml><?xml version="1.0" encoding="utf-8"?>
<sst xmlns="http://schemas.openxmlformats.org/spreadsheetml/2006/main" count="896" uniqueCount="424">
  <si>
    <t>STR.PANSELELOR NR. 23</t>
  </si>
  <si>
    <t xml:space="preserve">CIF 14206842 </t>
  </si>
  <si>
    <t xml:space="preserve">NR ÎNREG.  </t>
  </si>
  <si>
    <t xml:space="preserve">buget </t>
  </si>
  <si>
    <t>TOTAL</t>
  </si>
  <si>
    <t>Nr Crt</t>
  </si>
  <si>
    <t xml:space="preserve">RD DE BUGET </t>
  </si>
  <si>
    <t>poz</t>
  </si>
  <si>
    <t>COD CPV</t>
  </si>
  <si>
    <t>lei</t>
  </si>
  <si>
    <t>20.01.01</t>
  </si>
  <si>
    <t>30197210-1</t>
  </si>
  <si>
    <t>20.01.02</t>
  </si>
  <si>
    <t>24455000-8</t>
  </si>
  <si>
    <t>ALTE MATERIALE</t>
  </si>
  <si>
    <t xml:space="preserve">20.01.03 </t>
  </si>
  <si>
    <t>ÎNCĂLZIRE, FORŢA MOTRICE, GAZ METAN, ENERGIE ELECTRICĂ</t>
  </si>
  <si>
    <t>09121200-5 09310000-5</t>
  </si>
  <si>
    <t>20.01.04</t>
  </si>
  <si>
    <t>41110000-3</t>
  </si>
  <si>
    <t>90511000-2 90470000-2</t>
  </si>
  <si>
    <t>20.01.05</t>
  </si>
  <si>
    <t>BONURI CARBURANŢI</t>
  </si>
  <si>
    <t>09134200-9 09132000-3</t>
  </si>
  <si>
    <t>09134200-9</t>
  </si>
  <si>
    <t>LUBREFIANŢI (ULEIURI)</t>
  </si>
  <si>
    <t>09211100-2</t>
  </si>
  <si>
    <t>20.01.08</t>
  </si>
  <si>
    <t>64110000-0 64115000-5</t>
  </si>
  <si>
    <t>TAXE POȘTALE AFERENTE MANDATELOR INDEMNIZAȚIILOR PERSOANELOR CU HANDICAP</t>
  </si>
  <si>
    <t>64110000-0</t>
  </si>
  <si>
    <t>20.01.09</t>
  </si>
  <si>
    <t xml:space="preserve">22800000-8 22810000-1 22900000-9 </t>
  </si>
  <si>
    <t>20.01.30</t>
  </si>
  <si>
    <t>30125100-2</t>
  </si>
  <si>
    <t>22440000-6 22814000-9</t>
  </si>
  <si>
    <t>72540000-2</t>
  </si>
  <si>
    <t>72540000-2 72611000-6</t>
  </si>
  <si>
    <t>72700000-7</t>
  </si>
  <si>
    <t>50320000-4 50323000-5 30237000-9 50313100-3 50313200-4 30125000-0</t>
  </si>
  <si>
    <t>50610000-4 35121300-1</t>
  </si>
  <si>
    <t>66514110-0 66516100-1</t>
  </si>
  <si>
    <t>71631200-2 75100000-7 50116500-6 34300000-0</t>
  </si>
  <si>
    <t>50750000-7</t>
  </si>
  <si>
    <t>servicii RSVTI</t>
  </si>
  <si>
    <t>50750000-0 45259300-0</t>
  </si>
  <si>
    <t>90524400-0</t>
  </si>
  <si>
    <t>50421000-2</t>
  </si>
  <si>
    <t>50413200-5</t>
  </si>
  <si>
    <t>ALTE BUNURI ȘI SERVICII</t>
  </si>
  <si>
    <t>45453000-7</t>
  </si>
  <si>
    <t>20.03.01</t>
  </si>
  <si>
    <t>20.04.02</t>
  </si>
  <si>
    <t>20.04.04</t>
  </si>
  <si>
    <t>20.05.30</t>
  </si>
  <si>
    <t>DEPLASĂRI</t>
  </si>
  <si>
    <t>20.06.01</t>
  </si>
  <si>
    <t>DEPLASĂRI INTERNE</t>
  </si>
  <si>
    <t>60130000-8 60210000-3</t>
  </si>
  <si>
    <t>20.06.02</t>
  </si>
  <si>
    <t>DEPLASĂRI EXTERNE</t>
  </si>
  <si>
    <t>TOTAL DEPLASĂRI</t>
  </si>
  <si>
    <t>22113000-5</t>
  </si>
  <si>
    <t>80570000-0</t>
  </si>
  <si>
    <t xml:space="preserve">PRESTAȚII  MEDICALE </t>
  </si>
  <si>
    <t>85140000-2</t>
  </si>
  <si>
    <t xml:space="preserve">ALTE SERVICII           20.30.30 </t>
  </si>
  <si>
    <t>20.30.30</t>
  </si>
  <si>
    <t>57.02.02</t>
  </si>
  <si>
    <t>39162110-9</t>
  </si>
  <si>
    <t>IMOBILIZĂRI NECORPORALE</t>
  </si>
  <si>
    <t>71.01.30</t>
  </si>
  <si>
    <t>TOTAL 71.01.30</t>
  </si>
  <si>
    <t>TOTAL GENERAL</t>
  </si>
  <si>
    <t>20.04.01</t>
  </si>
  <si>
    <t>medicamente  -  9% TVA</t>
  </si>
  <si>
    <t>33690000-3</t>
  </si>
  <si>
    <t>33140000-4</t>
  </si>
  <si>
    <t>dezinfectanti</t>
  </si>
  <si>
    <t>TOTAL RD 20-MS</t>
  </si>
  <si>
    <t>SALUBRITATE – transport, colectare deșeu menajer, etc., desfundat, colectat, transport deșeu din canalizări, colectare selectivă</t>
  </si>
  <si>
    <t>TOTAL 1</t>
  </si>
  <si>
    <t>servicii de verificare, monitorizare lift, reparații, materiale specifice întreținere</t>
  </si>
  <si>
    <t>reparații aparatură medicală, mentenanță, materiale specifice întreținere, etc</t>
  </si>
  <si>
    <t>verificare stingătoare și alte conexe</t>
  </si>
  <si>
    <t>50883000-8 50532000-3</t>
  </si>
  <si>
    <t>50433000-9</t>
  </si>
  <si>
    <t>VERIFICARE metrologică și alte conexe</t>
  </si>
  <si>
    <t>servicii funerare cu materiale aferente</t>
  </si>
  <si>
    <t>TOTAL 2</t>
  </si>
  <si>
    <t>TOTAL RD.20.02</t>
  </si>
  <si>
    <t>24455000-8 33741300-9</t>
  </si>
  <si>
    <t xml:space="preserve">materiale sanitare </t>
  </si>
  <si>
    <t>Doina Rezuș</t>
  </si>
  <si>
    <t>18812200-6 18813200-3</t>
  </si>
  <si>
    <t>79341000-7</t>
  </si>
  <si>
    <t>15110000-2 15300000-1 15500000-3 15811100-7</t>
  </si>
  <si>
    <t>98371000-4</t>
  </si>
  <si>
    <t>75100000-7 71631000-0</t>
  </si>
  <si>
    <t>31224100-3 44411100-5 31224810-3 31224100-3 44111400-5 44531000-0 44163100-1</t>
  </si>
  <si>
    <t>68.04</t>
  </si>
  <si>
    <t>68.06</t>
  </si>
  <si>
    <t>SURSA DE FINANŢARE</t>
  </si>
  <si>
    <t>DATA ESTIMATĂ PT INIŢIERE</t>
  </si>
  <si>
    <t>motorină grup electrogen,benzina motocositoare,ulei de amestec</t>
  </si>
  <si>
    <t>BUGET LOCAL</t>
  </si>
  <si>
    <t>20.02</t>
  </si>
  <si>
    <t>20.11</t>
  </si>
  <si>
    <t>20.13</t>
  </si>
  <si>
    <t>Anexa privind achiziţiile directe</t>
  </si>
  <si>
    <t xml:space="preserve">       </t>
  </si>
  <si>
    <t>OFFLINE</t>
  </si>
  <si>
    <t>ONLINE</t>
  </si>
  <si>
    <t xml:space="preserve">TOTAL RD.20.03.01 </t>
  </si>
  <si>
    <t>Valoare estimată fără TVA          ( lei )</t>
  </si>
  <si>
    <t>20.14</t>
  </si>
  <si>
    <t>TOTAL   RD 20</t>
  </si>
  <si>
    <t xml:space="preserve">                   </t>
  </si>
  <si>
    <t>VALOARE DSS+SAMUI</t>
  </si>
  <si>
    <t>VALOARE CPV</t>
  </si>
  <si>
    <t>VALOARE ASTRA</t>
  </si>
  <si>
    <t>TOTAL  20.01.01</t>
  </si>
  <si>
    <t>39831300-9 39224300-1 39525100-9 19640000-4 39224320-7 39813000-4 24455000-8 39831230-7</t>
  </si>
  <si>
    <t>TOTAL 20.01.02</t>
  </si>
  <si>
    <t>abonamente acces și conectare la legislație – Legis, Legis Plus,SA actualizare, etc</t>
  </si>
  <si>
    <t>45259300-0 42124000-4 45261920-9</t>
  </si>
  <si>
    <t>TOTAL  RD. 20.04</t>
  </si>
  <si>
    <t>SAMUI</t>
  </si>
  <si>
    <t>68.15</t>
  </si>
  <si>
    <t>CANTINA DE AJUTOR SOCIAL</t>
  </si>
  <si>
    <t>PROCEDURA STABILITĂ/INSTRUMENTE SPECIFICE PENTRU DERULAREA PROCESULUI DE ACHITIŢIE</t>
  </si>
  <si>
    <t>MODALITATEA DE DERULARE A PROCEDURII DE ATRIBUIRE</t>
  </si>
  <si>
    <t>BUGETUL LOCAL</t>
  </si>
  <si>
    <t xml:space="preserve">    DATA(LUNA) ESTIMATĂ PT INIŢIEREA PROCEDURII</t>
  </si>
  <si>
    <t xml:space="preserve">   DATA(LUNA) ESTIMATĂ PENTRU ATRIBUIREA CONTRACTULUI DE ACHIZIŢIE </t>
  </si>
  <si>
    <t>BUGETUL  LOCAL</t>
  </si>
  <si>
    <t>lei fără TVA</t>
  </si>
  <si>
    <t>Alexandru Grigoruţ</t>
  </si>
  <si>
    <t>PRIMĂRIA BRAŞOV</t>
  </si>
  <si>
    <t xml:space="preserve">  OBIECTUL  ACHIZITIEI   DIRECTE</t>
  </si>
  <si>
    <t>lei fără   TVA</t>
  </si>
  <si>
    <t>lei fără    TVA</t>
  </si>
  <si>
    <t>Valoare estimată        fără TVA        ( lei )</t>
  </si>
  <si>
    <t xml:space="preserve">PREGĂTIRE PROFESIONALĂ </t>
  </si>
  <si>
    <t>ALTE MATERIALE ŞI SERVICII CU CARACTER FUNCŢIONAL(săpun lichid cu pompiţă 500ml, hârtie igienică, pastă de dinţi, periuţă de dinţi, cremă de ras, şampon, scutece pt adulţi, etc)</t>
  </si>
  <si>
    <t>79713000-5 79711000-1</t>
  </si>
  <si>
    <t xml:space="preserve">  lei fără  TVA</t>
  </si>
  <si>
    <t>Valoare estimată a contractului de achiziţie publică/ acordului -cadru</t>
  </si>
  <si>
    <t>68.50.50.02</t>
  </si>
  <si>
    <t>68.50.50.01</t>
  </si>
  <si>
    <t>22458000-5 22462000-6</t>
  </si>
  <si>
    <t xml:space="preserve">FURNITURI BIROU </t>
  </si>
  <si>
    <t xml:space="preserve"> MATERIALE DE CURĂŢENIE </t>
  </si>
  <si>
    <t>33751000-9 33711900-6 33711610-6</t>
  </si>
  <si>
    <t>TOTAL RD.20.05</t>
  </si>
  <si>
    <t xml:space="preserve">SF.NICOLAE </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</si>
  <si>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</si>
  <si>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servicii privind publicarea de anunțuri, anunţuri MO, ziar, etc</t>
  </si>
  <si>
    <t>mentenanţă, schimb, mat, echipam, dispoz şi accesorii calc+ imprim, reparații, materiale specifice, consumabile, copiatoare reparații, mentenanță, materiale specifice, consumabile, întreținere, alte echipamente</t>
  </si>
  <si>
    <t xml:space="preserve">mentenanță, verificare, reparații accidentale, materiale specifice, întreținere, administrare, sistem antiefracție, sistemele de detecție la incendiu, sistemele de paratrăznet, PRAM,etc, verificare prize la pământ,  etc, verificare instalaţii de joasă şi medie tensiune    </t>
  </si>
  <si>
    <t>Casco, RCA, etc, Asigurari cladiri sediu,  Gladiolelor,  Zizinului, bunuri loc folosinta, TVA 0%</t>
  </si>
  <si>
    <t>monitorizare, verificare,  verificare instalatii de gaz, materiale specifice întreținere, reparații accidentale,pt. centrale termice pe gaz și electrice, panouri solare, mentenanță, alte taxe</t>
  </si>
  <si>
    <t>transport elim deşeuri (medicale, periculoase, etc) biologice şi materiale aferente</t>
  </si>
  <si>
    <t>reparații,   materiale specifice întreținere, aparatură electrică, electrocasnică, de bucătărie, spălătorie, etc, alte aparaturi și instalații, etc</t>
  </si>
  <si>
    <t>prestări de servicii de reparații și întreținere - alte,hidranţi, materiale aferente, hidranți int și ext, etc</t>
  </si>
  <si>
    <t>71.01.01</t>
  </si>
  <si>
    <t>CAP.66</t>
  </si>
  <si>
    <t>DIRECTIA DE ASISTENTA SOCIALA BRASOV</t>
  </si>
  <si>
    <t xml:space="preserve">  TOTAL  20.01.03</t>
  </si>
  <si>
    <t>TOTAL  20.01.04</t>
  </si>
  <si>
    <t>TOTAL   20.01.05</t>
  </si>
  <si>
    <t>TOTAL 20.01.08</t>
  </si>
  <si>
    <t>TOTAL  20.01.09</t>
  </si>
  <si>
    <t>TOTAL 20.01.30</t>
  </si>
  <si>
    <t>TOTAL 20.30.30</t>
  </si>
  <si>
    <t xml:space="preserve">                    Director General Adjunct</t>
  </si>
  <si>
    <t>DATA ESTIMATĂ PT FINALIZARE</t>
  </si>
  <si>
    <t>servicii administrare reţele și servicii informatice, servicii administrare, mentenanță, acces program Infocet DAS, materiale aferente, etc.</t>
  </si>
  <si>
    <t>PROCEDURĂ SIMPLIFICATĂ</t>
  </si>
  <si>
    <t>25</t>
  </si>
  <si>
    <t>26</t>
  </si>
  <si>
    <t>27</t>
  </si>
  <si>
    <t>28</t>
  </si>
  <si>
    <t>29</t>
  </si>
  <si>
    <t>30</t>
  </si>
  <si>
    <t>31</t>
  </si>
  <si>
    <t>33</t>
  </si>
  <si>
    <t>34</t>
  </si>
  <si>
    <t>35</t>
  </si>
  <si>
    <t>36</t>
  </si>
  <si>
    <t>37</t>
  </si>
  <si>
    <t>38</t>
  </si>
  <si>
    <t>19200000-8 18411000-3 21222120-2 24520000-5 25122340-7</t>
  </si>
  <si>
    <t>20</t>
  </si>
  <si>
    <t>21</t>
  </si>
  <si>
    <t>22</t>
  </si>
  <si>
    <t>23</t>
  </si>
  <si>
    <t>24</t>
  </si>
  <si>
    <t>32</t>
  </si>
  <si>
    <t xml:space="preserve">          Avizat</t>
  </si>
  <si>
    <t>Roxana Puchianu</t>
  </si>
  <si>
    <t xml:space="preserve">              </t>
  </si>
  <si>
    <t xml:space="preserve"> Doina Rezuș</t>
  </si>
  <si>
    <t>CENTRUL SERVICII REZIDENȚIALE PENTRU PERSOANE VÂRSTNICE</t>
  </si>
  <si>
    <t>CENTRUL SERVICII PENTRU PREVENIREA MARGINALIZĂRII SOCIALE</t>
  </si>
  <si>
    <t xml:space="preserve">  DAS / SAMUI</t>
  </si>
  <si>
    <t>POZ</t>
  </si>
  <si>
    <t xml:space="preserve">                    Vizat</t>
  </si>
  <si>
    <t xml:space="preserve">                        Șef Birou Achiziții Publice, Aprovizionare</t>
  </si>
  <si>
    <t xml:space="preserve">            Şef serviciu Cotabilitate, Financiar, Buget </t>
  </si>
  <si>
    <t>Valoare estimată fără  TVA           ( lei )</t>
  </si>
  <si>
    <r>
      <rPr>
        <b/>
        <sz val="10"/>
        <color indexed="8"/>
        <rFont val="Times new roman"/>
        <family val="1"/>
      </rPr>
      <t xml:space="preserve">ALTE MATERIALE CU CARACTER FUNCŢIONAL </t>
    </r>
    <r>
      <rPr>
        <b/>
        <sz val="11"/>
        <color indexed="8"/>
        <rFont val="Times new roman"/>
        <family val="1"/>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</si>
  <si>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alte obiecte inventar DAS</t>
  </si>
  <si>
    <t xml:space="preserve">                                    </t>
  </si>
  <si>
    <t xml:space="preserve">  OBIECTUL  ACHIZITIEI </t>
  </si>
  <si>
    <t xml:space="preserve">  APA, TVA 9% CANALIZARE  </t>
  </si>
  <si>
    <t>PERSOANĂ    RESPONSABILĂ</t>
  </si>
  <si>
    <t>servicii curățenie</t>
  </si>
  <si>
    <t>90910000-9</t>
  </si>
  <si>
    <t xml:space="preserve">            Luana - Mădălina Crăciun</t>
  </si>
  <si>
    <t xml:space="preserve">                     Luana - Mădălina Crăciun</t>
  </si>
  <si>
    <t xml:space="preserve">                                Director General Adjunct </t>
  </si>
  <si>
    <t>Servicii de pază      Contract de servicii</t>
  </si>
  <si>
    <t xml:space="preserve"> </t>
  </si>
  <si>
    <t>formulare speciale,   chitanţiere, foi de parcurs, cartoteci, FAZ, registru CFP, etc</t>
  </si>
  <si>
    <t>formulare tipărite  solicitate de serviciile DAS, cărți de vizite, pliante,afișe, fluturași, broșuri,cataloage, etc</t>
  </si>
  <si>
    <t xml:space="preserve">      Avizat</t>
  </si>
  <si>
    <t xml:space="preserve">PROCEDURĂ  SIMPLIFICATĂ </t>
  </si>
  <si>
    <t>ASISTENȚĂ SOCIALĂ ÎN CAZ DE INVALIDITATE</t>
  </si>
  <si>
    <t>68.02.05</t>
  </si>
  <si>
    <t>VALOARE CSRPV</t>
  </si>
  <si>
    <t>68.50.50</t>
  </si>
  <si>
    <t>VALOARE ASI</t>
  </si>
  <si>
    <t>alte obiecte inventar SAMUI</t>
  </si>
  <si>
    <t>PROCEDURĂ  PROPRIE</t>
  </si>
  <si>
    <t>servicii evaluare risc la securit.fizică</t>
  </si>
  <si>
    <t>39</t>
  </si>
  <si>
    <t xml:space="preserve">TOTAL RD 71.01.01  </t>
  </si>
  <si>
    <t xml:space="preserve">TOTAL RD 20.30.30  </t>
  </si>
  <si>
    <t xml:space="preserve">TOTAL RD.57.02.02  </t>
  </si>
  <si>
    <t>PRIMUL GHIOZDAN  Contract Furnizare</t>
  </si>
  <si>
    <t xml:space="preserve">cartuşe pentru imprimante, multifuncționale, cartușe copiator,cartușe cu toner pentru copiatoare, fax, filme pentru fax. </t>
  </si>
  <si>
    <t>71317000-3</t>
  </si>
  <si>
    <t>hârtie igienică, săpun lichid și rezervă, mănuşi latex, bonete, mături toate tipurile, şerveţele de hârtie, baterii, coș gunoi, pahare unică folosință, perie WC,  etc</t>
  </si>
  <si>
    <t>Servicii îngrijire la domiciliu                 Contract de servicii</t>
  </si>
  <si>
    <t>INVESTIȚII</t>
  </si>
  <si>
    <t>TOTAL 71.01.01</t>
  </si>
  <si>
    <t>BUGET   LOCAL</t>
  </si>
  <si>
    <t>MEDICAMENTE  (TVA 9%)</t>
  </si>
  <si>
    <t>71.01.02</t>
  </si>
  <si>
    <t>TOTAL 71.01.02</t>
  </si>
  <si>
    <t>servicii juridice</t>
  </si>
  <si>
    <t>79100000-5</t>
  </si>
  <si>
    <t>98000000-3</t>
  </si>
  <si>
    <t>VALOARE DSS+SAMUI+PFA</t>
  </si>
  <si>
    <t>Alte Ob.Inv. pt. Proiect Dotarea cu echipament de protecție a centrelor sociale</t>
  </si>
  <si>
    <t>Dezinfectanți pt. Proiect Dotarea cu echipament de protecție a centrelor sociale</t>
  </si>
  <si>
    <t>Proiect Dotare cu echip. de protecție a centrelor sociale - lampă UV pentru dezinfectare spații</t>
  </si>
  <si>
    <t>Proiect Dotare cu echip. de protecție a centrelor sociale -sistem de măsurare a temp.corporale</t>
  </si>
  <si>
    <t>18143000-3</t>
  </si>
  <si>
    <t xml:space="preserve">   PERSOANE FĂRĂ ADĂPOST</t>
  </si>
  <si>
    <t>VALOARE PFA</t>
  </si>
  <si>
    <t>P.O.I.M.</t>
  </si>
  <si>
    <t>55521000-8</t>
  </si>
  <si>
    <t>68.50. 50.02</t>
  </si>
  <si>
    <t>68.12.01</t>
  </si>
  <si>
    <t>echipamente de protecție:bonete, botoșei, halate de unică folosință, combinezoane, manuși, măști, ochelari, viziere</t>
  </si>
  <si>
    <t>40</t>
  </si>
  <si>
    <t>41</t>
  </si>
  <si>
    <t>42</t>
  </si>
  <si>
    <t>43</t>
  </si>
  <si>
    <t>44</t>
  </si>
  <si>
    <t>servicii certificare digitale</t>
  </si>
  <si>
    <t>servicii întreținere bazin</t>
  </si>
  <si>
    <t>20.05.01</t>
  </si>
  <si>
    <t>uniforme și      echipamente</t>
  </si>
  <si>
    <t>servicii notariale</t>
  </si>
  <si>
    <t>Servicii de catering    Izolare preventivă   Contract de servicii</t>
  </si>
  <si>
    <t>audit proiect sars 2</t>
  </si>
  <si>
    <t>APRILIE 2021</t>
  </si>
  <si>
    <t>MAI 2021</t>
  </si>
  <si>
    <t>MARTIE  2021</t>
  </si>
  <si>
    <t>APRILIE    2021</t>
  </si>
  <si>
    <t>IUNIE 2021</t>
  </si>
  <si>
    <t>MARTIE 2021</t>
  </si>
  <si>
    <t>IULIE 2021</t>
  </si>
  <si>
    <t>AUGUST 2021</t>
  </si>
  <si>
    <t>OCT 2021</t>
  </si>
  <si>
    <t>NOI  2021</t>
  </si>
  <si>
    <t>IAN 2021</t>
  </si>
  <si>
    <t>DEC 2021</t>
  </si>
  <si>
    <t>APRILIE  2021</t>
  </si>
  <si>
    <t>72212443-6</t>
  </si>
  <si>
    <t>APRLIE 2021</t>
  </si>
  <si>
    <t>79132100-9</t>
  </si>
  <si>
    <t>50870000-4 42124000-7</t>
  </si>
  <si>
    <t>SEPT 2021</t>
  </si>
  <si>
    <t>18130000-9</t>
  </si>
  <si>
    <t xml:space="preserve">FEB 2021 </t>
  </si>
  <si>
    <t>NOI 2021</t>
  </si>
  <si>
    <t>72260000-5</t>
  </si>
  <si>
    <t>Extindere program informatic evidență beneficiari servicii sociale</t>
  </si>
  <si>
    <t xml:space="preserve"> Reabilitare Centrul de Asistență Comunitară str. Dobrogei nr.58        Contract de lucrări</t>
  </si>
  <si>
    <t>IUNIE  2021</t>
  </si>
  <si>
    <t>Asistență tehnică din partea proiectantului pe parcursul execuției lucrărilor  Contract de servicii atribuit în 2020</t>
  </si>
  <si>
    <t>71520000-9</t>
  </si>
  <si>
    <t xml:space="preserve"> 45215200-9  45215221-2</t>
  </si>
  <si>
    <t>45100000-8</t>
  </si>
  <si>
    <t>71356200-0</t>
  </si>
  <si>
    <t>mentenanță, servicii suport și implemen-tare program evidență beneficiari beneficii sociale</t>
  </si>
  <si>
    <t>Comisioane cote și taxe/str. Dobrogea nr 58</t>
  </si>
  <si>
    <t xml:space="preserve">                  Şef serviciu Contabilitate, Financiar, Buget            </t>
  </si>
  <si>
    <t>ONLINE/OFLINE</t>
  </si>
  <si>
    <t xml:space="preserve">                                      Ordonator de credite</t>
  </si>
  <si>
    <t xml:space="preserve">                                      DIRECTOR GENERAL</t>
  </si>
  <si>
    <t xml:space="preserve">                             MARIANA TOPOLICEANU</t>
  </si>
  <si>
    <t>Proiect dotarea  cu echipamente de protecție a centrelor sociale rezidențiale publice -  Contract de furnizare</t>
  </si>
  <si>
    <t>Organizare de șantier Centrul de Asistență Comunitară        Contract de lucrări</t>
  </si>
  <si>
    <t>Dirigenție de șantier Centrul de Asistență Comunitară          Contract de servicii</t>
  </si>
  <si>
    <t>Teleasistență       Contract de servicii</t>
  </si>
  <si>
    <t xml:space="preserve">  DAS / SAMUI </t>
  </si>
  <si>
    <t>PROTECȚIA FAMILIEI ȘI COPILULUI</t>
  </si>
  <si>
    <t>CENTRUL DE ZI SF. NICOLAE</t>
  </si>
  <si>
    <t>Servicii sociale de cantină                 Contract de servicii</t>
  </si>
  <si>
    <t xml:space="preserve">85320000-8 </t>
  </si>
  <si>
    <t xml:space="preserve">85320000-8 85311100-3 85311200-4 </t>
  </si>
  <si>
    <t>45215200-9  45215221-2 45100000-8</t>
  </si>
  <si>
    <t>CENTRUL DE ZI         SF. NICOLAE</t>
  </si>
  <si>
    <t>CONTRACT ATRIBUIT ÎN 2012</t>
  </si>
  <si>
    <t xml:space="preserve">SERVICII POSTALE TVA 0%(trimiteri de toate categ., internă și internațională - simple, recomandate și cu confirmare de primire, etc), alte servicii poștale, căsuță poștală, etc., corespondență) – trimiterile simple și recomandate  </t>
  </si>
  <si>
    <t xml:space="preserve">ITP, reparații, verificare, piese de schimb întreținere, taxe auto, revizii, rovignete, materiale auto, materiale pt iarnă auto, acumulatori auto generatoare, alte taxe, taxe RAR, taxe înmatriculare, etc </t>
  </si>
  <si>
    <t>CĂRŢI, PUBLI-CAŢII     TVA 5%</t>
  </si>
  <si>
    <t>Hrană pentru oameni Acord-cadru          Contract de Furnizare</t>
  </si>
  <si>
    <t>CENTRE DE VACCINARE</t>
  </si>
  <si>
    <t xml:space="preserve">Internet, cablu TV </t>
  </si>
  <si>
    <t>VALOARE CPFA (Adapost de noapte)</t>
  </si>
  <si>
    <t>VIOLENȚA DOMESTICĂ</t>
  </si>
  <si>
    <t>CENTRUL SERVICII SOCIALE PENTRU VICTIMELE VIOLENȚEI DOMESTICE</t>
  </si>
  <si>
    <t>72400000-4 92232000-6</t>
  </si>
  <si>
    <t xml:space="preserve">64210000-8 64212000-5 </t>
  </si>
  <si>
    <t xml:space="preserve"> Telefonie fixă/ mobilă, telverde</t>
  </si>
  <si>
    <t>68.06.01</t>
  </si>
  <si>
    <t>68.06.02</t>
  </si>
  <si>
    <t>BUGET MINIS-TERUL SĂNĂ-TĂȚII</t>
  </si>
  <si>
    <t xml:space="preserve">mănuși menaj,ochelari de protecție, mănuși rezistente la uzură </t>
  </si>
  <si>
    <t>18141000-9 33735100-2</t>
  </si>
  <si>
    <t>echipamente de protecție de unică folosință:bonete, botoșei, halate de unică folosință, combinezoane, halate manuși latex/nitril</t>
  </si>
  <si>
    <t>măști medicinale  protecție COVID-19</t>
  </si>
  <si>
    <t>dezinfectanți aparatură medicală, instrumentar medical</t>
  </si>
  <si>
    <t>dezinfectanţi pardoseli, suprafețe mobilier, mâini - protecție COVID-19</t>
  </si>
  <si>
    <t>79212100-4</t>
  </si>
  <si>
    <t>35120000-1</t>
  </si>
  <si>
    <t>33191000-5</t>
  </si>
  <si>
    <t xml:space="preserve">24455000-8 </t>
  </si>
  <si>
    <t>39294100-0</t>
  </si>
  <si>
    <t xml:space="preserve">                     Vizat</t>
  </si>
  <si>
    <t>FEB 2021</t>
  </si>
  <si>
    <t xml:space="preserve">servicii asistență juridică, psihologică pentru victimele violenței domestice </t>
  </si>
  <si>
    <t>79100000-5 85121270-6</t>
  </si>
  <si>
    <t>Audit Energetic  Cantină Socială    Contract de servicii</t>
  </si>
  <si>
    <t>D.A.L.I                         Cantină Socială    Contract de servicii</t>
  </si>
  <si>
    <t>Proiect tehnic   Detalii de execuție      Cantină Socială    Contract de servicii</t>
  </si>
  <si>
    <t>71314300-5</t>
  </si>
  <si>
    <t>71319000-7</t>
  </si>
  <si>
    <t>71312500-6</t>
  </si>
  <si>
    <t>71356100-9</t>
  </si>
  <si>
    <t>Verific.tehnică  Pro.teh. și DE pt. Cantină Socială</t>
  </si>
  <si>
    <t>FEB  2021</t>
  </si>
  <si>
    <t>dezinfectanţi SAMUI</t>
  </si>
  <si>
    <t>PROGRAMUL ANUAL AL ACHIZIŢIILOR PUBLICE  PE ANUL 2021</t>
  </si>
  <si>
    <t>TRUSOU NOU-NĂSCUȚI                       Acord-cadru 2020        Contract de furnizare</t>
  </si>
  <si>
    <t>Lucrări cadastrale str. Dobrogea nr.58</t>
  </si>
  <si>
    <t>71354300-7</t>
  </si>
  <si>
    <t>Cheltuieli neprevăzute 10%</t>
  </si>
  <si>
    <t>Asist şi modif programe de salarii, upgrade, transferări date şi alte prg. -aplicaţia SICO PS şi asistenţi, asist./modificări Program Managerial de documente și servicii – INFOCET - asist.soft și modificări programe contab., upgrade, transfer date și alte programe SICO - FOREXEBUG, servicii programări</t>
  </si>
  <si>
    <t>58.01.02</t>
  </si>
  <si>
    <t>TOTAL 58.01.02</t>
  </si>
  <si>
    <t>Materiale informative pt. Proiect Dotarea cu echipament de prote- cție a centrelor sociale</t>
  </si>
  <si>
    <t>Dozatoare cu senzor</t>
  </si>
  <si>
    <t>39831700-3</t>
  </si>
  <si>
    <t>Lămpi UV pentru dezinfecție</t>
  </si>
  <si>
    <t xml:space="preserve">Dezinfectant suprafețe pe bază de clor </t>
  </si>
  <si>
    <t>Dezinfectant pentru mâini cu alcool min. 70%</t>
  </si>
  <si>
    <t>Servicii de audit</t>
  </si>
  <si>
    <t>Sisteme de măsurare a temperaturii corporale</t>
  </si>
  <si>
    <t>Total 58.01.02</t>
  </si>
  <si>
    <t xml:space="preserve">IULIE 2021  </t>
  </si>
  <si>
    <t>Produse, Servicii de la Unități Protejate</t>
  </si>
  <si>
    <t>Total 59.40</t>
  </si>
  <si>
    <t>33711990-6 33761000-2</t>
  </si>
  <si>
    <t>Diferență sumă pt. Proiect Dotarea cu echipament de protecție a centrelor sociale</t>
  </si>
  <si>
    <t>servicii de super-vizare externă</t>
  </si>
  <si>
    <t>66.50.50</t>
  </si>
  <si>
    <t>CENTRUL DE RECUPERARE MEDICALĂ</t>
  </si>
  <si>
    <t>48620000-0</t>
  </si>
  <si>
    <t xml:space="preserve">VALOARE CENTRUL DE RECUPERARE MEDICALĂ </t>
  </si>
  <si>
    <t xml:space="preserve">CENTRUL DE RECUPERARE MEDICALĂ </t>
  </si>
  <si>
    <t>Servicii și demersuri privind obținerea de autorizații, taxe aferente, avize, notificări, taxe de timbru, taxe timbru fiscal, taxe CNCIR, taxe alte autorizații, etc  pt DAS - sediul central și sediile secundare</t>
  </si>
  <si>
    <t>48000000-0</t>
  </si>
  <si>
    <t>48000000-8</t>
  </si>
  <si>
    <t>48311000-1</t>
  </si>
  <si>
    <t xml:space="preserve">TOTAL RD 71.01.30  </t>
  </si>
  <si>
    <t>32428000-9</t>
  </si>
  <si>
    <t xml:space="preserve">alte servicii </t>
  </si>
  <si>
    <t>Nicolea Mereț</t>
  </si>
  <si>
    <t>NEGOCIERE FĂRĂ PUBLICARE PREALABILĂ</t>
  </si>
  <si>
    <t>Elaborat</t>
  </si>
  <si>
    <t>servicii (taxe) de expertiză medicală</t>
  </si>
  <si>
    <t>Valoare estimată a contractului de achiziţie publică/acordului -cadru</t>
  </si>
  <si>
    <t>Mașini, echipamente și mijloace de transport - Extindere faza I rețea Contract de furnizare</t>
  </si>
  <si>
    <t>Extindere program informatic evidență beneficiari servicii sociale Contract de furnizare</t>
  </si>
  <si>
    <t>Circuitul intern al documentelor Contract de furnizare</t>
  </si>
  <si>
    <t>Monitorizarea inter-vențiilor la domiciliu prin card QR, aplicație mobil (android) Contract de furnizare</t>
  </si>
  <si>
    <t xml:space="preserve">                    Roxana Puchianu</t>
  </si>
  <si>
    <t xml:space="preserve">Reparații curente, reparatii canalizare, ape pluviale cu mate-riale aferente, repara-ţie rampa persoane cu handicap, igienizări, zugrăveli, reparații de necesitate cu materi-ale aferente, reparaţii acoperiş, diverse repa-rații la obiective.     </t>
  </si>
  <si>
    <t>Licență Office și Sistem de operare 14 buc Contract de furnizare</t>
  </si>
  <si>
    <t>104814/18.11.2021</t>
  </si>
  <si>
    <t>Consilier achiziții publice</t>
  </si>
  <si>
    <t>Alexandru Grigoruț</t>
  </si>
  <si>
    <t xml:space="preserve">   Elaborat</t>
  </si>
  <si>
    <t>Materiale sanitare = 2521.01 lei fără TVA, Materiale stomatologice = 25210.08 lei fără TVA</t>
  </si>
  <si>
    <t>33770000-8 33141420-0 33140000-3 33141800-8</t>
  </si>
  <si>
    <t>Verificat</t>
  </si>
  <si>
    <t xml:space="preserve">                Șef Birou Achiziții Publice,Aprovizionare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</si>
</sst>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family val="2"/>
      <charset val="238"/>
    </font>
    <font>
      <b/>
      <sz val="16"/>
      <color indexed="8"/>
      <name val="Times new roman"/>
      <family val="1"/>
      <charset val="238"/>
    </font>
    <font>
      <b/>
      <sz val="14"/>
      <color indexed="8"/>
      <name val="Times new roman"/>
      <family val="1"/>
      <charset val="238"/>
    </font>
    <font>
      <b/>
      <sz val="12"/>
      <color indexed="8"/>
      <name val="Times new roman"/>
      <family val="1"/>
      <charset val="238"/>
    </font>
    <font>
      <sz val="8"/>
      <color indexed="81"/>
      <name val="Tahoma"/>
      <family val="2"/>
    </font>
    <font>
      <b/>
      <sz val="8"/>
      <color indexed="81"/>
      <name val="Tahoma"/>
      <family val="2"/>
    </font>
    <font>
      <sz val="12"/>
      <color indexed="8"/>
      <name val="Times new roman"/>
      <family val="1"/>
      <charset val="238"/>
    </font>
    <font>
      <sz val="12"/>
      <name val="Times new roman"/>
      <family val="1"/>
      <charset val="238"/>
    </font>
    <font>
      <sz val="12"/>
      <color indexed="25"/>
      <name val="Times New Roman"/>
      <family val="1"/>
      <charset val="238"/>
    </font>
    <font>
      <sz val="11.5"/>
      <color indexed="8"/>
      <name val="Times new roman"/>
      <family val="1"/>
      <charset val="238"/>
    </font>
    <font>
      <b/>
      <sz val="11.5"/>
      <color indexed="8"/>
      <name val="Times new roman"/>
      <family val="1"/>
      <charset val="238"/>
    </font>
    <font>
      <sz val="11.5"/>
      <color indexed="25"/>
      <name val="Times new roman"/>
      <family val="1"/>
      <charset val="238"/>
    </font>
    <font>
      <sz val="14"/>
      <color indexed="8"/>
      <name val="Times new roman"/>
      <family val="1"/>
      <charset val="238"/>
    </font>
    <font>
      <b/>
      <sz val="12"/>
      <color indexed="8"/>
      <name val="Times new roman"/>
      <family val="1"/>
    </font>
    <font>
      <b/>
      <sz val="12"/>
      <name val="Times new roman"/>
      <family val="1"/>
    </font>
    <font>
      <b/>
      <sz val="12"/>
      <color indexed="25"/>
      <name val="Times new roman"/>
      <family val="1"/>
    </font>
    <font>
      <b/>
      <sz val="11.5"/>
      <color indexed="8"/>
      <name val="Times new roman"/>
      <family val="1"/>
    </font>
    <font>
      <b/>
      <sz val="11"/>
      <color indexed="8"/>
      <name val="Times new roman"/>
      <family val="1"/>
    </font>
    <font>
      <b/>
      <sz val="11"/>
      <name val="Times new roman"/>
      <family val="1"/>
    </font>
    <font>
      <b/>
      <sz val="10"/>
      <name val="Times new roman"/>
      <family val="1"/>
    </font>
    <font>
      <b/>
      <sz val="10"/>
      <color indexed="8"/>
      <name val="Times new roman"/>
      <family val="1"/>
    </font>
    <font>
      <b/>
      <sz val="14"/>
      <color indexed="8"/>
      <name val="Times new roman"/>
      <family val="1"/>
    </font>
    <font>
      <b/>
      <sz val="16"/>
      <color indexed="8"/>
      <name val="Times new roman"/>
      <family val="1"/>
    </font>
    <font>
      <b/>
      <sz val="11.5"/>
      <color indexed="25"/>
      <name val="Times new roman"/>
      <family val="1"/>
    </font>
    <font>
      <b/>
      <sz val="11.5"/>
      <name val="Times new roman"/>
      <family val="1"/>
    </font>
    <font>
      <b/>
      <sz val="10"/>
      <color rgb="FFFF0000"/>
      <name val="Times new roman"/>
      <family val="1"/>
    </font>
    <font>
      <b/>
      <sz val="11"/>
      <color rgb="FF000000"/>
      <name val="Times new roman"/>
      <family val="1"/>
    </font>
    <font>
      <b/>
      <sz val="12"/>
      <color rgb="FF000000"/>
      <name val="Times new roman"/>
      <family val="1"/>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59"/>
      </left>
      <right style="medium">
        <color indexed="59"/>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59"/>
      </bottom>
      <diagonal/>
    </border>
    <border>
      <left style="medium">
        <color indexed="64"/>
      </left>
      <right style="medium">
        <color indexed="64"/>
      </right>
      <top style="medium">
        <color indexed="59"/>
      </top>
      <bottom/>
      <diagonal/>
    </border>
    <border>
      <left style="medium">
        <color indexed="59"/>
      </left>
      <right style="medium">
        <color indexed="59"/>
      </right>
      <top style="medium">
        <color indexed="64"/>
      </top>
      <bottom/>
      <diagonal/>
    </border>
    <border>
      <left/>
      <right/>
      <top style="medium">
        <color indexed="64"/>
      </top>
      <bottom/>
      <diagonal/>
    </border>
    <border>
      <left style="medium">
        <color indexed="59"/>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59"/>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59"/>
      </left>
      <right style="medium">
        <color indexed="64"/>
      </right>
      <top style="medium">
        <color indexed="64"/>
      </top>
      <bottom style="medium">
        <color indexed="64"/>
      </bottom>
      <diagonal/>
    </border>
    <border>
      <left style="medium">
        <color indexed="59"/>
      </left>
      <right style="thin">
        <color indexed="59"/>
      </right>
      <top style="medium">
        <color indexed="64"/>
      </top>
      <bottom style="medium">
        <color indexed="64"/>
      </bottom>
      <diagonal/>
    </border>
    <border>
      <left/>
      <right style="thin">
        <color indexed="59"/>
      </right>
      <top style="medium">
        <color indexed="64"/>
      </top>
      <bottom style="medium">
        <color indexed="64"/>
      </bottom>
      <diagonal/>
    </border>
    <border>
      <left/>
      <right style="medium">
        <color indexed="59"/>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59"/>
      </right>
      <top style="medium">
        <color indexed="64"/>
      </top>
      <bottom style="medium">
        <color indexed="59"/>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59"/>
      </left>
      <right/>
      <top style="medium">
        <color indexed="64"/>
      </top>
      <bottom/>
      <diagonal/>
    </border>
    <border>
      <left style="medium">
        <color indexed="64"/>
      </left>
      <right style="medium">
        <color indexed="59"/>
      </right>
      <top style="medium">
        <color indexed="64"/>
      </top>
      <bottom/>
      <diagonal/>
    </border>
    <border>
      <left style="medium">
        <color indexed="64"/>
      </left>
      <right/>
      <top style="medium">
        <color indexed="64"/>
      </top>
      <bottom style="medium">
        <color indexed="59"/>
      </bottom>
      <diagonal/>
    </border>
    <border>
      <left style="medium">
        <color indexed="59"/>
      </left>
      <right style="medium">
        <color indexed="64"/>
      </right>
      <top style="medium">
        <color indexed="64"/>
      </top>
      <bottom style="medium">
        <color indexed="59"/>
      </bottom>
      <diagonal/>
    </border>
    <border>
      <left/>
      <right style="medium">
        <color indexed="59"/>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59"/>
      </right>
      <top style="medium">
        <color indexed="59"/>
      </top>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59"/>
      </top>
      <bottom/>
      <diagonal/>
    </border>
    <border>
      <left style="medium">
        <color indexed="59"/>
      </left>
      <right style="medium">
        <color indexed="64"/>
      </right>
      <top style="medium">
        <color indexed="59"/>
      </top>
      <bottom style="medium">
        <color indexed="64"/>
      </bottom>
      <diagonal/>
    </border>
    <border>
      <left style="thin">
        <color indexed="64"/>
      </left>
      <right style="medium">
        <color indexed="64"/>
      </right>
      <top/>
      <bottom/>
      <diagonal/>
    </border>
    <border>
      <left/>
      <right/>
      <top/>
      <bottom style="medium">
        <color indexed="64"/>
      </bottom>
      <diagonal/>
    </border>
    <border>
      <left/>
      <right style="thin">
        <color indexed="64"/>
      </right>
      <top style="medium">
        <color indexed="64"/>
      </top>
      <bottom/>
      <diagonal/>
    </border>
    <border>
      <left/>
      <right style="medium">
        <color indexed="59"/>
      </right>
      <top/>
      <bottom/>
      <diagonal/>
    </border>
    <border>
      <left style="medium">
        <color indexed="59"/>
      </left>
      <right/>
      <top/>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8" fillId="23" borderId="7" applyNumberForma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531">
    <xf numFmtId="0" fontId="0" fillId="0" borderId="0" xfId="0"/>
    <xf numFmtId="0" fontId="21"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wrapText="1"/>
    </xf>
    <xf numFmtId="0" fontId="24"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right" vertical="center"/>
    </xf>
    <xf numFmtId="0" fontId="24" fillId="0" borderId="0" xfId="0" applyFont="1" applyAlignment="1">
      <alignment vertical="center" wrapText="1"/>
    </xf>
    <xf numFmtId="0" fontId="24" fillId="0" borderId="0" xfId="0" applyFont="1" applyBorder="1" applyAlignment="1">
      <alignment vertical="center"/>
    </xf>
    <xf numFmtId="0" fontId="24" fillId="0" borderId="23" xfId="0" applyFont="1" applyBorder="1" applyAlignment="1">
      <alignment vertical="center"/>
    </xf>
    <xf numFmtId="0" fontId="24" fillId="0" borderId="24" xfId="0" applyFont="1" applyBorder="1" applyAlignment="1">
      <alignment vertical="center"/>
    </xf>
    <xf numFmtId="0" fontId="26" fillId="0" borderId="0" xfId="0" applyFont="1" applyAlignment="1">
      <alignment vertical="center"/>
    </xf>
    <xf numFmtId="0" fontId="24" fillId="0" borderId="0" xfId="0" applyFont="1"/>
    <xf numFmtId="0" fontId="24" fillId="0" borderId="0" xfId="0" applyFont="1" applyAlignment="1">
      <alignment vertical="center"/>
    </xf>
    <xf numFmtId="0" fontId="21" fillId="0" borderId="0" xfId="0" applyFont="1" applyAlignment="1">
      <alignment vertical="center" wrapText="1"/>
    </xf>
    <xf numFmtId="0" fontId="24" fillId="0" borderId="0" xfId="0" applyFont="1" applyAlignment="1">
      <alignment horizontal="center"/>
    </xf>
    <xf numFmtId="0" fontId="25" fillId="0" borderId="0" xfId="0" applyFont="1"/>
    <xf numFmtId="0" fontId="27" fillId="0" borderId="0" xfId="0" applyFont="1" applyAlignment="1">
      <alignment horizontal="center" vertical="center"/>
    </xf>
    <xf numFmtId="0" fontId="28" fillId="0" borderId="0" xfId="0" applyFont="1" applyAlignment="1">
      <alignment horizontal="center" vertical="center"/>
    </xf>
    <xf numFmtId="0" fontId="27" fillId="0" borderId="0" xfId="0" applyFont="1" applyAlignment="1">
      <alignment vertical="center" wrapText="1"/>
    </xf>
    <xf numFmtId="0" fontId="28" fillId="0" borderId="0" xfId="0" applyFont="1" applyAlignment="1">
      <alignment horizontal="center" vertical="center" wrapText="1"/>
    </xf>
    <xf numFmtId="0" fontId="28" fillId="0" borderId="36" xfId="0" applyFont="1" applyBorder="1" applyAlignment="1">
      <alignment horizontal="right"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27" fillId="0" borderId="34" xfId="0" applyFont="1" applyBorder="1" applyAlignment="1">
      <alignment vertical="center"/>
    </xf>
    <xf numFmtId="0" fontId="27" fillId="0" borderId="0" xfId="0" applyFont="1" applyAlignment="1">
      <alignment vertical="center"/>
    </xf>
    <xf numFmtId="0" fontId="27" fillId="0" borderId="23" xfId="0" applyFont="1" applyBorder="1" applyAlignment="1">
      <alignment horizontal="center" vertical="center"/>
    </xf>
    <xf numFmtId="0" fontId="29" fillId="0" borderId="0" xfId="0" applyFont="1" applyAlignment="1">
      <alignment vertical="center"/>
    </xf>
    <xf numFmtId="0" fontId="27" fillId="0" borderId="23" xfId="0" applyFont="1" applyBorder="1" applyAlignment="1">
      <alignment vertical="center"/>
    </xf>
    <xf numFmtId="0" fontId="30" fillId="0" borderId="0" xfId="0" applyFont="1" applyAlignment="1">
      <alignment horizontal="center" vertical="center"/>
    </xf>
    <xf numFmtId="0" fontId="20" fillId="0" borderId="0" xfId="0" applyFont="1" applyAlignment="1">
      <alignment horizontal="center" vertical="center"/>
    </xf>
    <xf numFmtId="0" fontId="30"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vertical="center"/>
    </xf>
    <xf numFmtId="0" fontId="30"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vertical="center"/>
    </xf>
    <xf numFmtId="0" fontId="19" fillId="0" borderId="0" xfId="0" applyFont="1" applyAlignment="1">
      <alignment horizontal="center" vertical="center" wrapText="1"/>
    </xf>
    <xf numFmtId="0" fontId="24" fillId="0" borderId="0" xfId="0" applyFont="1" applyAlignment="1">
      <alignment vertical="center"/>
    </xf>
    <xf numFmtId="0" fontId="31" fillId="0" borderId="20" xfId="0" applyFont="1" applyBorder="1" applyAlignment="1">
      <alignment horizontal="center" vertical="center"/>
    </xf>
    <xf numFmtId="1" fontId="32" fillId="0" borderId="20" xfId="0" applyNumberFormat="1" applyFont="1" applyBorder="1" applyAlignment="1">
      <alignment horizontal="center" vertical="center"/>
    </xf>
    <xf numFmtId="0" fontId="32" fillId="0" borderId="20" xfId="0" applyFont="1" applyBorder="1" applyAlignment="1">
      <alignment vertical="center"/>
    </xf>
    <xf numFmtId="0" fontId="24" fillId="0" borderId="0" xfId="0" applyFont="1" applyAlignment="1">
      <alignment horizontal="center" vertical="center"/>
    </xf>
    <xf numFmtId="0" fontId="25" fillId="0" borderId="0" xfId="0" applyFont="1" applyBorder="1" applyAlignment="1"/>
    <xf numFmtId="0" fontId="31" fillId="0" borderId="31" xfId="0" applyFont="1" applyBorder="1" applyAlignment="1">
      <alignment horizontal="center" vertical="center"/>
    </xf>
    <xf numFmtId="2" fontId="24" fillId="0" borderId="0" xfId="0" applyNumberFormat="1" applyFont="1" applyAlignment="1">
      <alignment vertical="center"/>
    </xf>
    <xf numFmtId="0" fontId="24" fillId="0" borderId="0" xfId="0" applyFont="1" applyAlignment="1">
      <alignment vertical="center"/>
    </xf>
    <xf numFmtId="0" fontId="31" fillId="0" borderId="23" xfId="0" applyFont="1" applyBorder="1" applyAlignment="1">
      <alignment vertical="center" wrapText="1"/>
    </xf>
    <xf numFmtId="0" fontId="31" fillId="0" borderId="21" xfId="0" applyFont="1" applyBorder="1" applyAlignment="1">
      <alignment vertical="center" wrapText="1"/>
    </xf>
    <xf numFmtId="0" fontId="31" fillId="0" borderId="20" xfId="0" applyFont="1" applyBorder="1" applyAlignment="1">
      <alignment vertical="center" wrapText="1"/>
    </xf>
    <xf numFmtId="49" fontId="31" fillId="0" borderId="20" xfId="0" applyNumberFormat="1" applyFont="1" applyBorder="1" applyAlignment="1">
      <alignment horizontal="center" vertical="center"/>
    </xf>
    <xf numFmtId="49" fontId="31" fillId="0" borderId="28" xfId="0" applyNumberFormat="1" applyFont="1" applyBorder="1" applyAlignment="1">
      <alignment horizontal="center" vertical="center"/>
    </xf>
    <xf numFmtId="0" fontId="31" fillId="0" borderId="25" xfId="0" applyFont="1" applyBorder="1" applyAlignment="1">
      <alignment vertical="center" wrapText="1"/>
    </xf>
    <xf numFmtId="0" fontId="33" fillId="0" borderId="29" xfId="0" applyFont="1" applyBorder="1" applyAlignment="1">
      <alignment vertical="center"/>
    </xf>
    <xf numFmtId="49" fontId="31" fillId="0" borderId="20" xfId="0" applyNumberFormat="1" applyFont="1" applyBorder="1" applyAlignment="1">
      <alignment horizontal="center" vertical="center" textRotation="90" wrapText="1"/>
    </xf>
    <xf numFmtId="2" fontId="31" fillId="0" borderId="28" xfId="0" applyNumberFormat="1" applyFont="1" applyBorder="1" applyAlignment="1">
      <alignment horizontal="center" vertical="center" wrapText="1"/>
    </xf>
    <xf numFmtId="49" fontId="31" fillId="0" borderId="25" xfId="0" applyNumberFormat="1" applyFont="1" applyBorder="1" applyAlignment="1">
      <alignment horizontal="center" vertical="center" wrapText="1"/>
    </xf>
    <xf numFmtId="0" fontId="31" fillId="0" borderId="20" xfId="0" applyFont="1" applyBorder="1" applyAlignment="1">
      <alignment horizontal="center" vertical="center" textRotation="90"/>
    </xf>
    <xf numFmtId="0" fontId="31" fillId="0" borderId="29" xfId="0" applyFont="1" applyBorder="1" applyAlignment="1">
      <alignment horizontal="center" vertical="center" textRotation="90" wrapText="1"/>
    </xf>
    <xf numFmtId="0" fontId="31" fillId="0" borderId="20" xfId="0" applyFont="1" applyBorder="1" applyAlignment="1">
      <alignment horizontal="center" vertical="center" textRotation="90" wrapText="1"/>
    </xf>
    <xf numFmtId="0" fontId="31" fillId="0" borderId="20" xfId="0" applyFont="1" applyBorder="1" applyAlignment="1">
      <alignment horizontal="left" vertical="center" wrapText="1"/>
    </xf>
    <xf numFmtId="0" fontId="31" fillId="0" borderId="50" xfId="0" applyFont="1" applyBorder="1" applyAlignment="1">
      <alignment horizontal="center" vertical="center" textRotation="90"/>
    </xf>
    <xf numFmtId="0" fontId="32" fillId="0" borderId="20" xfId="0" applyFont="1" applyBorder="1" applyAlignment="1">
      <alignment horizontal="center" vertical="center" textRotation="90"/>
    </xf>
    <xf numFmtId="49" fontId="31" fillId="0" borderId="20" xfId="0" applyNumberFormat="1" applyFont="1" applyBorder="1" applyAlignment="1">
      <alignment horizontal="center" vertical="center" wrapText="1"/>
    </xf>
    <xf numFmtId="49" fontId="31" fillId="0" borderId="14" xfId="0" applyNumberFormat="1" applyFont="1" applyBorder="1" applyAlignment="1">
      <alignment horizontal="center" vertical="center" wrapText="1"/>
    </xf>
    <xf numFmtId="0" fontId="32" fillId="0" borderId="20" xfId="0" applyFont="1" applyBorder="1" applyAlignment="1">
      <alignment horizontal="center" vertical="center"/>
    </xf>
    <xf numFmtId="0" fontId="32" fillId="24" borderId="20" xfId="0" applyFont="1" applyFill="1" applyBorder="1" applyAlignment="1">
      <alignment horizontal="center" vertical="center"/>
    </xf>
    <xf numFmtId="0" fontId="31" fillId="0" borderId="0" xfId="0" applyFont="1" applyAlignment="1">
      <alignment horizontal="center" vertical="center"/>
    </xf>
    <xf numFmtId="0" fontId="31" fillId="0" borderId="0" xfId="0" applyFont="1" applyAlignment="1">
      <alignment vertical="center" wrapText="1"/>
    </xf>
    <xf numFmtId="0" fontId="31" fillId="0" borderId="32" xfId="0" applyFont="1" applyBorder="1" applyAlignment="1">
      <alignment horizontal="center" vertical="center" wrapText="1"/>
    </xf>
    <xf numFmtId="0" fontId="31" fillId="0" borderId="20" xfId="0" applyFont="1" applyBorder="1" applyAlignment="1">
      <alignment vertical="center"/>
    </xf>
    <xf numFmtId="0" fontId="31" fillId="0" borderId="29" xfId="0" applyFont="1" applyBorder="1" applyAlignment="1">
      <alignment vertical="center"/>
    </xf>
    <xf numFmtId="0" fontId="31" fillId="0" borderId="32" xfId="0" applyFont="1" applyBorder="1" applyAlignment="1">
      <alignment horizontal="center" vertical="center"/>
    </xf>
    <xf numFmtId="0" fontId="31" fillId="0" borderId="29" xfId="0" applyFont="1" applyBorder="1" applyAlignment="1">
      <alignment horizontal="center" vertical="center"/>
    </xf>
    <xf numFmtId="0" fontId="31" fillId="0" borderId="23" xfId="0" applyFont="1" applyBorder="1" applyAlignment="1">
      <alignment horizontal="center" vertical="center"/>
    </xf>
    <xf numFmtId="49" fontId="31" fillId="0" borderId="0" xfId="0" applyNumberFormat="1" applyFont="1" applyBorder="1" applyAlignment="1">
      <alignment horizontal="center" vertical="center"/>
    </xf>
    <xf numFmtId="0" fontId="31" fillId="0" borderId="0" xfId="0" applyFont="1" applyBorder="1" applyAlignment="1">
      <alignment horizontal="center" vertical="center" textRotation="90" wrapText="1"/>
    </xf>
    <xf numFmtId="0" fontId="31" fillId="0" borderId="31" xfId="0" applyFont="1" applyBorder="1" applyAlignment="1">
      <alignment horizontal="center" vertical="center" wrapText="1"/>
    </xf>
    <xf numFmtId="0" fontId="31" fillId="0" borderId="31" xfId="0" applyFont="1" applyBorder="1" applyAlignment="1">
      <alignment horizontal="center" vertical="center" textRotation="90" wrapText="1"/>
    </xf>
    <xf numFmtId="0" fontId="31" fillId="0" borderId="10" xfId="0" applyFont="1" applyBorder="1" applyAlignment="1">
      <alignment horizontal="center" vertical="center" textRotation="90" wrapText="1"/>
    </xf>
    <xf numFmtId="0" fontId="31" fillId="0" borderId="39"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NumberFormat="1" applyFont="1" applyBorder="1" applyAlignment="1">
      <alignment horizontal="center" vertical="center" wrapText="1"/>
    </xf>
    <xf numFmtId="0" fontId="36" fillId="0" borderId="20" xfId="0" applyFont="1" applyBorder="1" applyAlignment="1">
      <alignment horizontal="center" vertical="center"/>
    </xf>
    <xf numFmtId="0" fontId="35"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2" fillId="0" borderId="20" xfId="0" quotePrefix="1" applyNumberFormat="1" applyFont="1" applyBorder="1" applyAlignment="1">
      <alignment horizontal="center" vertical="center"/>
    </xf>
    <xf numFmtId="49" fontId="37" fillId="0" borderId="20" xfId="0" applyNumberFormat="1" applyFont="1" applyBorder="1" applyAlignment="1">
      <alignment horizontal="center" vertical="center" wrapText="1"/>
    </xf>
    <xf numFmtId="49" fontId="36" fillId="0" borderId="20" xfId="0" applyNumberFormat="1" applyFont="1" applyBorder="1" applyAlignment="1">
      <alignment vertical="center"/>
    </xf>
    <xf numFmtId="49" fontId="35" fillId="0" borderId="20" xfId="0" applyNumberFormat="1" applyFont="1" applyBorder="1" applyAlignment="1">
      <alignment vertical="center"/>
    </xf>
    <xf numFmtId="49" fontId="38" fillId="0" borderId="20" xfId="0" applyNumberFormat="1" applyFont="1" applyBorder="1" applyAlignment="1">
      <alignment horizontal="center" vertical="center" wrapText="1"/>
    </xf>
    <xf numFmtId="0" fontId="36" fillId="0" borderId="20" xfId="0" applyFont="1" applyBorder="1" applyAlignment="1">
      <alignment vertical="center"/>
    </xf>
    <xf numFmtId="0" fontId="35" fillId="0" borderId="20" xfId="0" applyFont="1" applyBorder="1" applyAlignment="1">
      <alignment vertical="center"/>
    </xf>
    <xf numFmtId="0" fontId="35" fillId="0" borderId="20" xfId="0" applyFont="1" applyBorder="1" applyAlignment="1">
      <alignment vertical="top" wrapText="1"/>
    </xf>
    <xf numFmtId="0" fontId="32" fillId="0" borderId="20" xfId="0" applyFont="1" applyBorder="1" applyAlignment="1">
      <alignment horizontal="center" vertical="center" wrapText="1"/>
    </xf>
    <xf numFmtId="0" fontId="31" fillId="0" borderId="13" xfId="0" applyFont="1" applyBorder="1" applyAlignment="1">
      <alignment horizontal="center" vertical="center" wrapText="1"/>
    </xf>
    <xf numFmtId="49" fontId="36" fillId="0" borderId="20" xfId="0" applyNumberFormat="1" applyFont="1" applyBorder="1" applyAlignment="1">
      <alignment horizontal="center" vertical="center"/>
    </xf>
    <xf numFmtId="49" fontId="35" fillId="0" borderId="20" xfId="0" applyNumberFormat="1" applyFont="1" applyBorder="1" applyAlignment="1">
      <alignment horizontal="center" vertical="center"/>
    </xf>
    <xf numFmtId="0" fontId="36" fillId="24" borderId="20" xfId="0" applyFont="1" applyFill="1" applyBorder="1" applyAlignment="1">
      <alignment vertical="top" wrapText="1"/>
    </xf>
    <xf numFmtId="0" fontId="31" fillId="0" borderId="20" xfId="0" applyFont="1" applyBorder="1" applyAlignment="1">
      <alignment vertical="top" wrapText="1"/>
    </xf>
    <xf numFmtId="0" fontId="38" fillId="0" borderId="20" xfId="0" applyFont="1" applyBorder="1" applyAlignment="1">
      <alignment vertical="top" wrapText="1"/>
    </xf>
    <xf numFmtId="0" fontId="31" fillId="0" borderId="20" xfId="0" applyFont="1" applyBorder="1" applyAlignment="1">
      <alignment wrapText="1"/>
    </xf>
    <xf numFmtId="0" fontId="34" fillId="0" borderId="20" xfId="0" applyFont="1" applyFill="1" applyBorder="1" applyAlignment="1">
      <alignment vertical="top" wrapText="1"/>
    </xf>
    <xf numFmtId="0" fontId="34" fillId="0" borderId="20" xfId="0" applyFont="1" applyBorder="1" applyAlignment="1">
      <alignment vertical="center" wrapText="1"/>
    </xf>
    <xf numFmtId="0" fontId="34" fillId="0" borderId="20" xfId="0" applyFont="1" applyBorder="1" applyAlignment="1">
      <alignment vertical="top" wrapText="1"/>
    </xf>
    <xf numFmtId="2" fontId="32" fillId="0" borderId="20" xfId="0" quotePrefix="1" applyNumberFormat="1" applyFont="1" applyBorder="1" applyAlignment="1">
      <alignment horizontal="center" vertical="center"/>
    </xf>
    <xf numFmtId="0" fontId="31" fillId="0" borderId="20" xfId="0" applyFont="1" applyBorder="1" applyAlignment="1">
      <alignment horizontal="center" vertical="center" wrapText="1"/>
    </xf>
    <xf numFmtId="49" fontId="37" fillId="0" borderId="20" xfId="0" applyNumberFormat="1" applyFont="1" applyBorder="1" applyAlignment="1">
      <alignment vertical="center"/>
    </xf>
    <xf numFmtId="49" fontId="38" fillId="0" borderId="20" xfId="0" applyNumberFormat="1" applyFont="1" applyBorder="1" applyAlignment="1">
      <alignment vertical="center"/>
    </xf>
    <xf numFmtId="0" fontId="31" fillId="0" borderId="20" xfId="0" applyFont="1" applyBorder="1" applyAlignment="1">
      <alignment horizontal="right" vertical="center"/>
    </xf>
    <xf numFmtId="49" fontId="37" fillId="0" borderId="20" xfId="0" applyNumberFormat="1" applyFont="1" applyBorder="1" applyAlignment="1">
      <alignment horizontal="center" vertical="center"/>
    </xf>
    <xf numFmtId="0" fontId="31" fillId="0" borderId="0" xfId="0" applyFont="1" applyBorder="1" applyAlignment="1">
      <alignment horizontal="center" vertical="center" wrapText="1"/>
    </xf>
    <xf numFmtId="0" fontId="32" fillId="0" borderId="0" xfId="0" applyFont="1" applyBorder="1" applyAlignment="1">
      <alignment horizontal="center" vertical="center"/>
    </xf>
    <xf numFmtId="0" fontId="31" fillId="0" borderId="0" xfId="0" applyFont="1" applyBorder="1" applyAlignment="1">
      <alignment vertical="center"/>
    </xf>
    <xf numFmtId="0" fontId="31" fillId="0" borderId="0" xfId="0" applyFont="1" applyAlignment="1">
      <alignment horizontal="center" vertical="center" wrapText="1"/>
    </xf>
    <xf numFmtId="0" fontId="31"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xf>
    <xf numFmtId="0" fontId="31" fillId="0" borderId="0" xfId="0" applyFont="1" applyAlignment="1">
      <alignment horizontal="center"/>
    </xf>
    <xf numFmtId="0" fontId="31" fillId="0" borderId="0" xfId="0" applyFont="1" applyAlignment="1">
      <alignment horizontal="left" vertical="center"/>
    </xf>
    <xf numFmtId="0" fontId="31" fillId="0" borderId="0" xfId="0" applyFont="1" applyAlignment="1">
      <alignment horizontal="center" vertical="center"/>
    </xf>
    <xf numFmtId="0" fontId="31" fillId="0" borderId="0" xfId="0" applyFont="1" applyBorder="1" applyAlignment="1">
      <alignment horizontal="center" vertical="center" wrapText="1"/>
    </xf>
    <xf numFmtId="0" fontId="31" fillId="0" borderId="0" xfId="0" applyFont="1" applyAlignment="1">
      <alignment vertical="center"/>
    </xf>
    <xf numFmtId="0" fontId="31" fillId="0" borderId="0" xfId="0" applyFont="1" applyBorder="1" applyAlignment="1">
      <alignment horizontal="center"/>
    </xf>
    <xf numFmtId="0" fontId="31" fillId="0" borderId="0" xfId="0" applyFont="1" applyAlignment="1"/>
    <xf numFmtId="0" fontId="32" fillId="0" borderId="0" xfId="0" applyFont="1" applyBorder="1" applyAlignment="1"/>
    <xf numFmtId="0" fontId="39" fillId="0" borderId="0" xfId="0" applyFont="1" applyAlignment="1">
      <alignment horizontal="center" vertical="center"/>
    </xf>
    <xf numFmtId="0" fontId="34" fillId="0" borderId="0" xfId="0" applyFont="1" applyAlignment="1">
      <alignment horizontal="center" vertical="center"/>
    </xf>
    <xf numFmtId="0" fontId="39" fillId="0" borderId="0" xfId="0" applyFont="1" applyAlignment="1">
      <alignment vertical="center"/>
    </xf>
    <xf numFmtId="0" fontId="34" fillId="0" borderId="0" xfId="0" applyFont="1" applyBorder="1" applyAlignment="1">
      <alignment vertical="center"/>
    </xf>
    <xf numFmtId="0" fontId="34" fillId="0" borderId="0" xfId="0" applyFont="1" applyBorder="1" applyAlignment="1">
      <alignment horizontal="center" vertical="center"/>
    </xf>
    <xf numFmtId="0" fontId="34" fillId="0" borderId="0" xfId="0" applyFont="1" applyAlignment="1">
      <alignment vertical="center"/>
    </xf>
    <xf numFmtId="0" fontId="39"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left" vertical="center" wrapText="1"/>
    </xf>
    <xf numFmtId="0" fontId="39" fillId="0" borderId="0" xfId="0" applyFont="1" applyAlignment="1">
      <alignment horizontal="left" vertical="center"/>
    </xf>
    <xf numFmtId="0" fontId="34" fillId="0" borderId="0" xfId="0" applyFont="1" applyAlignment="1">
      <alignment vertical="center" wrapText="1"/>
    </xf>
    <xf numFmtId="0" fontId="40" fillId="0" borderId="0" xfId="0" applyFont="1" applyAlignment="1">
      <alignment vertical="center"/>
    </xf>
    <xf numFmtId="0" fontId="34" fillId="0" borderId="0" xfId="0" applyFont="1" applyBorder="1" applyAlignment="1">
      <alignment horizontal="right" vertical="center"/>
    </xf>
    <xf numFmtId="0" fontId="34" fillId="0" borderId="0" xfId="0" applyFont="1" applyAlignment="1">
      <alignment horizontal="left" vertical="center"/>
    </xf>
    <xf numFmtId="0" fontId="39" fillId="0" borderId="32" xfId="0" applyFont="1" applyBorder="1" applyAlignment="1">
      <alignment horizontal="center" vertical="center" wrapText="1"/>
    </xf>
    <xf numFmtId="0" fontId="39" fillId="0" borderId="20" xfId="0" applyFont="1" applyBorder="1" applyAlignment="1">
      <alignment horizontal="center" vertical="center"/>
    </xf>
    <xf numFmtId="0" fontId="39" fillId="0" borderId="33" xfId="0" applyFont="1" applyBorder="1" applyAlignment="1">
      <alignment horizontal="center" vertical="center"/>
    </xf>
    <xf numFmtId="0" fontId="39" fillId="0" borderId="32" xfId="0" applyFont="1" applyBorder="1" applyAlignment="1">
      <alignment horizontal="center" vertical="center"/>
    </xf>
    <xf numFmtId="0" fontId="39" fillId="0" borderId="20" xfId="0" applyFont="1" applyBorder="1" applyAlignment="1">
      <alignment horizontal="center" vertical="center" wrapText="1"/>
    </xf>
    <xf numFmtId="49" fontId="39" fillId="0" borderId="20" xfId="0" applyNumberFormat="1" applyFont="1" applyBorder="1" applyAlignment="1">
      <alignment horizontal="center" vertical="center"/>
    </xf>
    <xf numFmtId="49" fontId="34" fillId="0" borderId="0" xfId="0" applyNumberFormat="1" applyFont="1" applyBorder="1" applyAlignment="1">
      <alignment horizontal="center" vertical="center"/>
    </xf>
    <xf numFmtId="0" fontId="34" fillId="0" borderId="0" xfId="0" applyFont="1" applyBorder="1" applyAlignment="1">
      <alignment horizontal="center" vertical="center" textRotation="90" wrapText="1"/>
    </xf>
    <xf numFmtId="0" fontId="31" fillId="0" borderId="38" xfId="0" applyFont="1" applyBorder="1" applyAlignment="1">
      <alignment horizontal="center" vertical="center" textRotation="90" wrapText="1"/>
    </xf>
    <xf numFmtId="0" fontId="31" fillId="0" borderId="17" xfId="0" applyFont="1" applyBorder="1" applyAlignment="1">
      <alignment horizontal="center" vertical="center" textRotation="90" wrapText="1"/>
    </xf>
    <xf numFmtId="0" fontId="31" fillId="0" borderId="41" xfId="0" applyFont="1" applyBorder="1" applyAlignment="1">
      <alignment horizontal="center" vertical="center" textRotation="90" wrapText="1"/>
    </xf>
    <xf numFmtId="0" fontId="31" fillId="0" borderId="37" xfId="0" applyFont="1" applyBorder="1" applyAlignment="1">
      <alignment horizontal="center" vertical="center" textRotation="90" wrapText="1"/>
    </xf>
    <xf numFmtId="0" fontId="31" fillId="0" borderId="18" xfId="0" applyFont="1" applyBorder="1" applyAlignment="1">
      <alignment horizontal="center" vertical="center" textRotation="90" wrapText="1"/>
    </xf>
    <xf numFmtId="0" fontId="31" fillId="0" borderId="35" xfId="0" applyFont="1" applyBorder="1" applyAlignment="1">
      <alignment horizontal="center" vertical="center"/>
    </xf>
    <xf numFmtId="0" fontId="31" fillId="0" borderId="18" xfId="0" applyFont="1" applyBorder="1" applyAlignment="1">
      <alignment horizontal="center" vertical="center" wrapText="1"/>
    </xf>
    <xf numFmtId="0" fontId="31" fillId="0" borderId="23" xfId="0" applyFont="1" applyBorder="1" applyAlignment="1">
      <alignment horizontal="center" vertical="center" textRotation="90" wrapText="1"/>
    </xf>
    <xf numFmtId="0" fontId="31" fillId="0" borderId="23" xfId="0" applyFont="1" applyBorder="1" applyAlignment="1">
      <alignment horizontal="center" vertical="center" wrapText="1"/>
    </xf>
    <xf numFmtId="2" fontId="32" fillId="0" borderId="42"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1" xfId="0" applyFont="1" applyBorder="1" applyAlignment="1">
      <alignment horizontal="center" vertical="center" wrapText="1"/>
    </xf>
    <xf numFmtId="0" fontId="32" fillId="0" borderId="23" xfId="0" applyFont="1" applyBorder="1" applyAlignment="1">
      <alignment horizontal="center" vertical="center"/>
    </xf>
    <xf numFmtId="0" fontId="41" fillId="0" borderId="0" xfId="0" applyFont="1" applyAlignment="1">
      <alignment vertical="center"/>
    </xf>
    <xf numFmtId="0" fontId="31" fillId="0" borderId="27" xfId="0" applyFont="1" applyBorder="1" applyAlignment="1">
      <alignment horizontal="center" vertical="center"/>
    </xf>
    <xf numFmtId="0" fontId="31" fillId="0" borderId="25" xfId="0" applyFont="1" applyBorder="1" applyAlignment="1">
      <alignment horizontal="center" vertical="center" wrapText="1"/>
    </xf>
    <xf numFmtId="2" fontId="32" fillId="0" borderId="45" xfId="0" applyNumberFormat="1" applyFont="1" applyBorder="1" applyAlignment="1">
      <alignment horizontal="center" vertical="center"/>
    </xf>
    <xf numFmtId="49" fontId="31" fillId="0" borderId="19" xfId="0" applyNumberFormat="1" applyFont="1" applyBorder="1" applyAlignment="1">
      <alignment horizontal="center" vertical="center" wrapText="1"/>
    </xf>
    <xf numFmtId="0" fontId="31" fillId="0" borderId="12" xfId="0" applyFont="1" applyBorder="1" applyAlignment="1">
      <alignment horizontal="center" vertical="center" textRotation="90" wrapText="1"/>
    </xf>
    <xf numFmtId="0" fontId="31" fillId="0" borderId="26" xfId="0" applyFont="1" applyBorder="1" applyAlignment="1">
      <alignment horizontal="center" vertical="center"/>
    </xf>
    <xf numFmtId="2" fontId="32" fillId="0" borderId="32" xfId="0" applyNumberFormat="1" applyFont="1" applyBorder="1" applyAlignment="1">
      <alignment horizontal="center" vertical="center"/>
    </xf>
    <xf numFmtId="2" fontId="32" fillId="0" borderId="29" xfId="0" applyNumberFormat="1" applyFont="1" applyBorder="1" applyAlignment="1">
      <alignment horizontal="center" vertical="center"/>
    </xf>
    <xf numFmtId="0" fontId="31" fillId="0" borderId="28" xfId="0" applyFont="1" applyBorder="1" applyAlignment="1">
      <alignment vertical="center"/>
    </xf>
    <xf numFmtId="0" fontId="31" fillId="0" borderId="19" xfId="0" applyFont="1" applyBorder="1" applyAlignment="1">
      <alignment vertical="center"/>
    </xf>
    <xf numFmtId="0" fontId="31" fillId="0" borderId="13" xfId="0" applyFont="1" applyBorder="1" applyAlignment="1">
      <alignment vertical="center"/>
    </xf>
    <xf numFmtId="0" fontId="31" fillId="0" borderId="12" xfId="0" applyFont="1" applyBorder="1" applyAlignment="1">
      <alignment vertical="center"/>
    </xf>
    <xf numFmtId="0" fontId="34" fillId="0" borderId="0" xfId="0" applyFont="1"/>
    <xf numFmtId="0" fontId="42" fillId="0" borderId="0" xfId="0" applyFont="1"/>
    <xf numFmtId="0" fontId="38" fillId="0" borderId="31" xfId="0" applyFont="1" applyBorder="1" applyAlignment="1">
      <alignment horizontal="center" vertical="center" textRotation="90" wrapText="1"/>
    </xf>
    <xf numFmtId="0" fontId="38" fillId="0" borderId="41"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2" fillId="0" borderId="32" xfId="0" applyFont="1" applyBorder="1" applyAlignment="1">
      <alignment horizontal="center" vertical="center"/>
    </xf>
    <xf numFmtId="0" fontId="32" fillId="0" borderId="51" xfId="0" applyFont="1" applyBorder="1" applyAlignment="1">
      <alignment horizontal="center" vertical="center"/>
    </xf>
    <xf numFmtId="0" fontId="31" fillId="0" borderId="52" xfId="0" applyFont="1" applyBorder="1" applyAlignment="1">
      <alignment horizontal="center" vertical="center"/>
    </xf>
    <xf numFmtId="0" fontId="32" fillId="0" borderId="23" xfId="0" applyFont="1" applyBorder="1" applyAlignment="1">
      <alignment horizontal="center" vertical="center"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1" fillId="0" borderId="29" xfId="0" applyFont="1" applyBorder="1" applyAlignment="1">
      <alignment vertical="center" wrapText="1"/>
    </xf>
    <xf numFmtId="0" fontId="34" fillId="0" borderId="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31" xfId="0"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0" xfId="0" applyFont="1" applyBorder="1" applyAlignment="1">
      <alignment horizontal="center" vertical="center"/>
    </xf>
    <xf numFmtId="0" fontId="31" fillId="0" borderId="51" xfId="0" applyFont="1" applyBorder="1" applyAlignment="1">
      <alignment horizontal="center" vertical="center"/>
    </xf>
    <xf numFmtId="0" fontId="31" fillId="0" borderId="13" xfId="0" applyFont="1" applyBorder="1" applyAlignment="1">
      <alignment horizontal="center" vertical="center" textRotation="90"/>
    </xf>
    <xf numFmtId="0" fontId="31" fillId="0" borderId="0" xfId="0" applyFont="1" applyBorder="1" applyAlignment="1">
      <alignment horizontal="right" vertical="center"/>
    </xf>
    <xf numFmtId="0" fontId="28" fillId="0" borderId="0" xfId="0" applyFont="1" applyBorder="1" applyAlignment="1">
      <alignment horizontal="right" vertical="center"/>
    </xf>
    <xf numFmtId="0" fontId="32" fillId="0" borderId="18" xfId="0" applyFont="1" applyBorder="1" applyAlignment="1">
      <alignment horizontal="center" vertical="center"/>
    </xf>
    <xf numFmtId="0" fontId="32" fillId="0" borderId="18" xfId="0" applyFont="1" applyBorder="1" applyAlignment="1">
      <alignment horizontal="center" vertical="center" wrapText="1"/>
    </xf>
    <xf numFmtId="1" fontId="32" fillId="0" borderId="32" xfId="0" applyNumberFormat="1" applyFont="1" applyBorder="1" applyAlignment="1">
      <alignment horizontal="center"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49" fontId="38"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49" fontId="31" fillId="0" borderId="31" xfId="0" applyNumberFormat="1" applyFont="1" applyBorder="1" applyAlignment="1">
      <alignment horizontal="center" vertical="center" textRotation="90"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vertical="center" wrapText="1"/>
    </xf>
    <xf numFmtId="0" fontId="35" fillId="0" borderId="20" xfId="0" applyFont="1" applyBorder="1" applyAlignment="1">
      <alignment horizontal="left" vertical="top" wrapText="1"/>
    </xf>
    <xf numFmtId="0" fontId="32" fillId="0" borderId="32" xfId="0" applyFont="1" applyBorder="1" applyAlignment="1">
      <alignment horizontal="center" vertical="center" wrapText="1"/>
    </xf>
    <xf numFmtId="49" fontId="32" fillId="0" borderId="20" xfId="0" applyNumberFormat="1" applyFont="1" applyBorder="1" applyAlignment="1">
      <alignment horizontal="center" vertical="center"/>
    </xf>
    <xf numFmtId="0" fontId="32" fillId="0" borderId="20" xfId="0" applyFont="1" applyBorder="1" applyAlignment="1">
      <alignment vertical="center" wrapText="1"/>
    </xf>
    <xf numFmtId="49" fontId="31"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27" fillId="0" borderId="0" xfId="0" applyFont="1" applyBorder="1" applyAlignment="1">
      <alignment horizontal="center" vertical="center" wrapText="1"/>
    </xf>
    <xf numFmtId="0" fontId="39" fillId="0" borderId="29" xfId="0" applyFont="1" applyBorder="1" applyAlignment="1">
      <alignment vertical="center"/>
    </xf>
    <xf numFmtId="0" fontId="39" fillId="0" borderId="20" xfId="0" applyFont="1" applyBorder="1" applyAlignment="1">
      <alignment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2" fontId="31" fillId="0" borderId="23" xfId="0" applyNumberFormat="1" applyFont="1" applyBorder="1" applyAlignment="1">
      <alignment horizontal="center" vertical="center" wrapText="1"/>
    </xf>
    <xf numFmtId="2" fontId="32" fillId="0" borderId="23" xfId="0" applyNumberFormat="1"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31"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6" fillId="0" borderId="20" xfId="0" applyFont="1" applyBorder="1" applyAlignment="1">
      <alignment horizontal="center" vertical="center" wrapText="1"/>
    </xf>
    <xf numFmtId="0" fontId="32" fillId="0" borderId="32" xfId="0" applyNumberFormat="1" applyFont="1" applyBorder="1" applyAlignment="1">
      <alignment horizontal="center" vertical="center"/>
    </xf>
    <xf numFmtId="0" fontId="32" fillId="0" borderId="13" xfId="0" applyFont="1" applyBorder="1" applyAlignment="1">
      <alignment horizontal="center"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31" xfId="0" applyFont="1" applyBorder="1" applyAlignment="1">
      <alignment horizontal="center" vertical="center" textRotation="90" wrapText="1"/>
    </xf>
    <xf numFmtId="0" fontId="34" fillId="0" borderId="0" xfId="0" applyFont="1" applyBorder="1" applyAlignment="1">
      <alignment horizontal="center" vertical="center"/>
    </xf>
    <xf numFmtId="0" fontId="39" fillId="0" borderId="0" xfId="0" applyFont="1" applyBorder="1" applyAlignment="1">
      <alignment horizontal="left" vertical="center" wrapText="1"/>
    </xf>
    <xf numFmtId="0" fontId="31" fillId="0" borderId="31" xfId="0" applyFont="1" applyBorder="1" applyAlignment="1">
      <alignment horizontal="center" vertical="center" wrapText="1"/>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Alignment="1">
      <alignment vertical="center"/>
    </xf>
    <xf numFmtId="49" fontId="32" fillId="0" borderId="20" xfId="0" applyNumberFormat="1" applyFont="1" applyBorder="1" applyAlignment="1">
      <alignment horizontal="center" vertical="center" wrapText="1"/>
    </xf>
    <xf numFmtId="17" fontId="31" fillId="0" borderId="28" xfId="0" applyNumberFormat="1" applyFont="1" applyBorder="1" applyAlignment="1">
      <alignment horizontal="center" vertical="center" wrapText="1"/>
    </xf>
    <xf numFmtId="0" fontId="34" fillId="0" borderId="0" xfId="0" applyFont="1" applyBorder="1" applyAlignment="1">
      <alignment vertical="center" wrapText="1"/>
    </xf>
    <xf numFmtId="0" fontId="34" fillId="0" borderId="0" xfId="0" applyFont="1" applyBorder="1" applyAlignment="1">
      <alignment horizontal="center" vertical="center" wrapText="1"/>
    </xf>
    <xf numFmtId="0" fontId="31" fillId="0" borderId="13" xfId="0" applyFont="1" applyBorder="1" applyAlignment="1">
      <alignment horizontal="center" vertical="center" textRotation="90" wrapText="1"/>
    </xf>
    <xf numFmtId="2" fontId="32" fillId="0" borderId="20" xfId="0" applyNumberFormat="1"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Border="1" applyAlignment="1">
      <alignment horizontal="center" vertical="center" wrapText="1"/>
    </xf>
    <xf numFmtId="49" fontId="36" fillId="0" borderId="20" xfId="0" applyNumberFormat="1" applyFont="1" applyBorder="1" applyAlignment="1">
      <alignment horizontal="center" vertical="center" wrapText="1"/>
    </xf>
    <xf numFmtId="0" fontId="31" fillId="0" borderId="0" xfId="0" applyFont="1" applyBorder="1" applyAlignment="1">
      <alignment horizontal="center" vertical="center"/>
    </xf>
    <xf numFmtId="0" fontId="31" fillId="0" borderId="0" xfId="0" applyFont="1" applyBorder="1" applyAlignment="1">
      <alignment horizontal="center" vertical="center" textRotation="90"/>
    </xf>
    <xf numFmtId="0" fontId="31" fillId="0" borderId="0" xfId="0" applyFont="1" applyBorder="1" applyAlignment="1">
      <alignment vertical="center" wrapText="1"/>
    </xf>
    <xf numFmtId="2" fontId="32" fillId="0" borderId="0" xfId="0" applyNumberFormat="1" applyFont="1" applyBorder="1" applyAlignment="1">
      <alignment horizontal="center" vertical="center"/>
    </xf>
    <xf numFmtId="2" fontId="32" fillId="0" borderId="0" xfId="0" quotePrefix="1" applyNumberFormat="1" applyFont="1" applyBorder="1" applyAlignment="1">
      <alignment horizontal="center" vertical="center"/>
    </xf>
    <xf numFmtId="2" fontId="36" fillId="0" borderId="0" xfId="0" applyNumberFormat="1" applyFont="1" applyBorder="1" applyAlignment="1">
      <alignment horizontal="center" vertical="center"/>
    </xf>
    <xf numFmtId="0" fontId="36" fillId="0" borderId="0" xfId="0" applyFont="1" applyBorder="1" applyAlignment="1">
      <alignment vertical="center"/>
    </xf>
    <xf numFmtId="0" fontId="35" fillId="0" borderId="0" xfId="0" applyFont="1" applyBorder="1" applyAlignment="1">
      <alignment vertical="center"/>
    </xf>
    <xf numFmtId="0" fontId="36" fillId="0" borderId="13" xfId="0" applyFont="1" applyBorder="1" applyAlignment="1">
      <alignment vertical="center"/>
    </xf>
    <xf numFmtId="49" fontId="36" fillId="0" borderId="14"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0" xfId="0" applyFont="1" applyAlignment="1">
      <alignment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9" xfId="0" applyFont="1" applyBorder="1" applyAlignment="1">
      <alignment vertical="center" wrapText="1"/>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5" fillId="0" borderId="20" xfId="0" applyFont="1" applyBorder="1" applyAlignment="1">
      <alignment horizontal="center" vertical="center" wrapText="1"/>
    </xf>
    <xf numFmtId="49" fontId="38" fillId="0" borderId="13" xfId="0" applyNumberFormat="1" applyFont="1" applyBorder="1" applyAlignment="1">
      <alignment horizontal="center" vertical="center" wrapText="1"/>
    </xf>
    <xf numFmtId="17" fontId="35" fillId="0" borderId="20" xfId="0" applyNumberFormat="1" applyFont="1" applyBorder="1" applyAlignment="1">
      <alignment horizontal="center" vertical="center" wrapText="1"/>
    </xf>
    <xf numFmtId="0" fontId="32" fillId="0" borderId="11" xfId="0" applyFont="1" applyBorder="1" applyAlignment="1">
      <alignment horizontal="center" vertical="center"/>
    </xf>
    <xf numFmtId="0" fontId="32" fillId="0" borderId="31" xfId="0" applyFont="1" applyBorder="1" applyAlignment="1">
      <alignment horizontal="center" vertical="center" wrapText="1"/>
    </xf>
    <xf numFmtId="0" fontId="32" fillId="0" borderId="31" xfId="0" applyFont="1" applyBorder="1" applyAlignment="1">
      <alignment horizontal="center" vertical="center"/>
    </xf>
    <xf numFmtId="17" fontId="36" fillId="0" borderId="20" xfId="0" applyNumberFormat="1" applyFont="1" applyBorder="1" applyAlignment="1">
      <alignment horizontal="center" vertical="center" wrapText="1"/>
    </xf>
    <xf numFmtId="0" fontId="24" fillId="0" borderId="0" xfId="0" applyFont="1" applyAlignment="1">
      <alignment horizontal="left" vertical="center"/>
    </xf>
    <xf numFmtId="0" fontId="35" fillId="0" borderId="29" xfId="0" applyFont="1" applyBorder="1" applyAlignment="1">
      <alignment horizontal="center" vertical="center" textRotation="90" wrapText="1"/>
    </xf>
    <xf numFmtId="0" fontId="31" fillId="0" borderId="20" xfId="0" applyFont="1" applyBorder="1" applyAlignment="1">
      <alignment horizontal="center" vertical="center" wrapText="1"/>
    </xf>
    <xf numFmtId="0" fontId="35" fillId="0" borderId="20" xfId="0" applyFont="1" applyBorder="1" applyAlignment="1">
      <alignment vertical="center" wrapText="1"/>
    </xf>
    <xf numFmtId="0" fontId="31" fillId="0" borderId="0" xfId="0" applyFont="1" applyAlignment="1">
      <alignment horizontal="center" vertical="center"/>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54" xfId="0" applyFont="1" applyBorder="1" applyAlignment="1">
      <alignment horizontal="center" vertical="center" textRotation="90" wrapText="1"/>
    </xf>
    <xf numFmtId="0" fontId="38" fillId="0" borderId="20" xfId="0" applyFont="1" applyBorder="1" applyAlignment="1">
      <alignment horizontal="center" vertical="center" textRotation="90" wrapText="1"/>
    </xf>
    <xf numFmtId="0" fontId="36" fillId="24" borderId="20"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2" xfId="0" applyFont="1" applyBorder="1" applyAlignment="1">
      <alignment horizontal="center" vertical="center" wrapText="1"/>
    </xf>
    <xf numFmtId="0" fontId="35" fillId="0" borderId="20" xfId="0" applyFont="1" applyBorder="1" applyAlignment="1">
      <alignment wrapText="1"/>
    </xf>
    <xf numFmtId="0" fontId="37" fillId="0" borderId="20" xfId="0" applyFont="1" applyBorder="1" applyAlignment="1">
      <alignment horizontal="center"/>
    </xf>
    <xf numFmtId="0" fontId="37" fillId="0" borderId="20" xfId="0" applyFont="1" applyBorder="1"/>
    <xf numFmtId="2" fontId="37"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xf>
    <xf numFmtId="2" fontId="37" fillId="0" borderId="20" xfId="0" applyNumberFormat="1" applyFont="1" applyBorder="1" applyAlignment="1">
      <alignment vertical="center" wrapText="1"/>
    </xf>
    <xf numFmtId="0" fontId="35" fillId="0" borderId="32" xfId="0" applyFont="1" applyBorder="1" applyAlignment="1">
      <alignment horizontal="center" vertical="center"/>
    </xf>
    <xf numFmtId="0" fontId="31" fillId="0" borderId="0" xfId="0" applyFont="1" applyAlignment="1">
      <alignment horizontal="center"/>
    </xf>
    <xf numFmtId="0" fontId="19" fillId="0" borderId="0" xfId="0" applyFont="1" applyAlignment="1">
      <alignment horizontal="center" vertical="center" wrapText="1"/>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2" fillId="24" borderId="20" xfId="0" applyFont="1" applyFill="1" applyBorder="1" applyAlignment="1">
      <alignment horizontal="center" vertical="center"/>
    </xf>
    <xf numFmtId="0" fontId="37" fillId="0" borderId="32" xfId="0" applyFont="1" applyBorder="1" applyAlignment="1">
      <alignment horizontal="center" vertical="center" wrapText="1"/>
    </xf>
    <xf numFmtId="0" fontId="31" fillId="0" borderId="20" xfId="0" applyFont="1" applyBorder="1" applyAlignment="1">
      <alignment horizontal="center" vertical="center"/>
    </xf>
    <xf numFmtId="0" fontId="35"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24" borderId="20" xfId="0" applyFont="1" applyFill="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0" fontId="37" fillId="0" borderId="20" xfId="0" applyFont="1" applyBorder="1" applyAlignment="1">
      <alignment horizontal="center" vertical="center" wrapText="1"/>
    </xf>
    <xf numFmtId="0" fontId="31" fillId="0" borderId="53" xfId="0" applyFont="1" applyBorder="1" applyAlignment="1">
      <alignment horizontal="center" vertical="center" textRotation="90" wrapText="1"/>
    </xf>
    <xf numFmtId="0" fontId="31" fillId="0" borderId="0" xfId="0" applyFont="1" applyAlignment="1">
      <alignment horizontal="left" vertical="center"/>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31"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0" fontId="32" fillId="0" borderId="20" xfId="0" applyFont="1" applyBorder="1" applyAlignment="1">
      <alignment horizontal="center" vertical="center"/>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49" fontId="35"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2" fontId="43" fillId="0" borderId="20" xfId="0" applyNumberFormat="1" applyFont="1" applyBorder="1" applyAlignment="1">
      <alignment horizontal="center" vertical="center"/>
    </xf>
    <xf numFmtId="2" fontId="31" fillId="0" borderId="20" xfId="0" applyNumberFormat="1" applyFont="1" applyBorder="1" applyAlignment="1">
      <alignment horizontal="center" vertical="center"/>
    </xf>
    <xf numFmtId="0" fontId="31" fillId="0" borderId="0" xfId="0" applyFont="1" applyAlignment="1">
      <alignment horizontal="center" vertical="center"/>
    </xf>
    <xf numFmtId="0" fontId="31" fillId="0" borderId="0" xfId="0" applyFont="1" applyBorder="1" applyAlignment="1">
      <alignment horizont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xf>
    <xf numFmtId="0" fontId="31" fillId="0" borderId="31" xfId="0" applyFont="1" applyBorder="1" applyAlignment="1">
      <alignment horizontal="center" vertical="center"/>
    </xf>
    <xf numFmtId="0" fontId="34" fillId="0" borderId="0" xfId="0" applyFont="1" applyBorder="1" applyAlignment="1">
      <alignment horizontal="center" vertical="center"/>
    </xf>
    <xf numFmtId="0" fontId="31" fillId="0" borderId="31" xfId="0" applyFont="1" applyBorder="1" applyAlignment="1">
      <alignment horizontal="center" vertical="center" textRotation="90" wrapText="1"/>
    </xf>
    <xf numFmtId="49" fontId="36"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31" xfId="0" applyFont="1" applyBorder="1" applyAlignment="1">
      <alignment horizontal="center" vertical="center"/>
    </xf>
    <xf numFmtId="0" fontId="31" fillId="0" borderId="20" xfId="0" applyFont="1" applyBorder="1" applyAlignment="1">
      <alignment horizontal="center" vertical="center"/>
    </xf>
    <xf numFmtId="0" fontId="32" fillId="0" borderId="31" xfId="0" applyFont="1" applyBorder="1" applyAlignment="1">
      <alignment horizontal="center" vertical="center"/>
    </xf>
    <xf numFmtId="0" fontId="32" fillId="0" borderId="20" xfId="0" applyFont="1" applyBorder="1" applyAlignment="1">
      <alignment horizontal="center" vertical="center"/>
    </xf>
    <xf numFmtId="0" fontId="31" fillId="0" borderId="31" xfId="0" applyFont="1" applyBorder="1" applyAlignment="1">
      <alignment horizontal="center" vertical="center" wrapText="1"/>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0" fontId="45" fillId="0" borderId="20" xfId="0" applyFont="1" applyBorder="1" applyAlignment="1">
      <alignment vertical="center" wrapText="1"/>
    </xf>
    <xf numFmtId="0" fontId="31" fillId="0" borderId="20" xfId="0"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49" fontId="31" fillId="0" borderId="20" xfId="0" applyNumberFormat="1" applyFont="1" applyBorder="1" applyAlignment="1">
      <alignment horizontal="center" vertical="center" wrapText="1"/>
    </xf>
    <xf numFmtId="49" fontId="31" fillId="0" borderId="12" xfId="0" applyNumberFormat="1" applyFont="1" applyBorder="1" applyAlignment="1">
      <alignment horizontal="center" vertical="center" wrapText="1"/>
    </xf>
    <xf numFmtId="49" fontId="31" fillId="0" borderId="13" xfId="0" applyNumberFormat="1" applyFont="1" applyBorder="1" applyAlignment="1">
      <alignment horizontal="center" vertical="center" wrapText="1"/>
    </xf>
    <xf numFmtId="17" fontId="31" fillId="0" borderId="23"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5" fillId="0" borderId="20" xfId="0" applyFont="1" applyBorder="1" applyAlignment="1">
      <alignment horizontal="center" vertical="center" wrapText="1"/>
    </xf>
    <xf numFmtId="0" fontId="19" fillId="0" borderId="0" xfId="0" applyFont="1" applyAlignment="1">
      <alignment horizontal="center" vertical="center" wrapText="1"/>
    </xf>
    <xf numFmtId="2" fontId="37" fillId="0" borderId="20" xfId="0" applyNumberFormat="1" applyFont="1" applyBorder="1" applyAlignment="1">
      <alignment horizontal="center" vertical="center" wrapText="1"/>
    </xf>
    <xf numFmtId="0" fontId="32" fillId="0" borderId="20" xfId="0" applyFont="1" applyBorder="1" applyAlignment="1">
      <alignment horizontal="center" vertical="center"/>
    </xf>
    <xf numFmtId="0" fontId="31" fillId="0" borderId="20" xfId="0" applyFont="1" applyBorder="1" applyAlignment="1">
      <alignment horizontal="center" vertical="center"/>
    </xf>
    <xf numFmtId="0" fontId="31" fillId="0" borderId="0" xfId="0" applyFont="1" applyAlignment="1">
      <alignment horizontal="center" vertical="center"/>
    </xf>
    <xf numFmtId="0" fontId="39" fillId="0" borderId="0" xfId="0" applyFont="1" applyAlignment="1">
      <alignment horizontal="center" vertical="center"/>
    </xf>
    <xf numFmtId="0" fontId="39" fillId="0" borderId="0" xfId="0" applyFont="1" applyAlignment="1">
      <alignment vertical="center"/>
    </xf>
    <xf numFmtId="0" fontId="34" fillId="0" borderId="0"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7"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2" fillId="0" borderId="20" xfId="0" applyFont="1" applyBorder="1" applyAlignment="1">
      <alignment horizontal="center" vertical="center"/>
    </xf>
    <xf numFmtId="0" fontId="31" fillId="0" borderId="13" xfId="0" applyFont="1" applyBorder="1" applyAlignment="1">
      <alignment horizontal="center" vertical="center"/>
    </xf>
    <xf numFmtId="0" fontId="36" fillId="0" borderId="20" xfId="0" applyFont="1" applyBorder="1" applyAlignment="1">
      <alignment vertical="center" wrapText="1"/>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0" fontId="31" fillId="0" borderId="0" xfId="0" applyFont="1" applyBorder="1" applyAlignment="1">
      <alignment horizontal="center" vertical="center" wrapText="1"/>
    </xf>
    <xf numFmtId="0" fontId="42" fillId="0" borderId="0" xfId="0" applyFont="1" applyBorder="1"/>
    <xf numFmtId="0" fontId="32" fillId="0" borderId="0" xfId="0" applyFont="1" applyBorder="1" applyAlignment="1">
      <alignment horizontal="center"/>
    </xf>
    <xf numFmtId="0" fontId="31" fillId="0" borderId="0" xfId="0" applyFont="1" applyAlignment="1">
      <alignment horizontal="center" vertical="center"/>
    </xf>
    <xf numFmtId="0" fontId="31" fillId="0" borderId="0" xfId="0" applyFont="1" applyAlignment="1">
      <alignment horizontal="center"/>
    </xf>
    <xf numFmtId="0" fontId="31" fillId="0" borderId="0" xfId="0" applyFont="1" applyAlignment="1">
      <alignment horizontal="left" vertical="center"/>
    </xf>
    <xf numFmtId="0" fontId="39" fillId="0" borderId="0" xfId="0" applyFont="1" applyAlignment="1">
      <alignment horizontal="center" vertical="center"/>
    </xf>
    <xf numFmtId="0" fontId="39" fillId="0" borderId="0" xfId="0" applyFont="1" applyBorder="1" applyAlignment="1">
      <alignment horizontal="left" vertical="center" wrapText="1"/>
    </xf>
    <xf numFmtId="0" fontId="40" fillId="0" borderId="0" xfId="0" applyFont="1" applyBorder="1" applyAlignment="1">
      <alignment horizontal="center" vertical="center"/>
    </xf>
    <xf numFmtId="0" fontId="39" fillId="0" borderId="0" xfId="0" applyFont="1" applyAlignment="1">
      <alignment vertical="center"/>
    </xf>
    <xf numFmtId="0" fontId="34" fillId="0" borderId="0" xfId="0" applyFont="1" applyBorder="1" applyAlignment="1">
      <alignment horizontal="center" vertical="center"/>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5" xfId="0" applyFont="1" applyBorder="1" applyAlignment="1">
      <alignment horizontal="center" vertical="center" textRotation="90" wrapText="1"/>
    </xf>
    <xf numFmtId="0" fontId="31" fillId="0" borderId="16" xfId="0" applyFont="1" applyBorder="1" applyAlignment="1">
      <alignment horizontal="center" vertical="center" textRotation="90" wrapText="1"/>
    </xf>
    <xf numFmtId="0" fontId="31" fillId="0" borderId="39" xfId="0" applyFont="1" applyBorder="1" applyAlignment="1">
      <alignment horizontal="center" vertical="center" wrapText="1"/>
    </xf>
    <xf numFmtId="0" fontId="31" fillId="0" borderId="48" xfId="0" applyFont="1" applyBorder="1" applyAlignment="1">
      <alignment horizontal="center" vertical="center" wrapText="1"/>
    </xf>
    <xf numFmtId="0" fontId="31" fillId="0" borderId="46" xfId="0" applyFont="1" applyBorder="1" applyAlignment="1">
      <alignment horizontal="center" vertical="center" textRotation="90" wrapText="1"/>
    </xf>
    <xf numFmtId="0" fontId="31" fillId="0" borderId="47" xfId="0" applyFont="1" applyBorder="1" applyAlignment="1">
      <alignment horizontal="center" vertical="center" textRotation="90" wrapText="1"/>
    </xf>
    <xf numFmtId="0" fontId="31" fillId="0" borderId="44" xfId="0" applyFont="1" applyBorder="1" applyAlignment="1">
      <alignment horizontal="center" vertical="center" textRotation="90" wrapText="1"/>
    </xf>
    <xf numFmtId="0" fontId="31" fillId="0" borderId="31" xfId="0" applyFont="1" applyBorder="1" applyAlignment="1">
      <alignment horizontal="center" vertical="center" textRotation="90" wrapText="1"/>
    </xf>
    <xf numFmtId="0" fontId="31" fillId="0" borderId="13" xfId="0" applyFont="1" applyBorder="1" applyAlignment="1">
      <alignment horizontal="center" vertical="center" textRotation="90" wrapText="1"/>
    </xf>
    <xf numFmtId="0" fontId="31" fillId="0" borderId="30" xfId="0" applyFont="1" applyBorder="1" applyAlignment="1">
      <alignment horizontal="center" vertical="center" textRotation="90" wrapText="1"/>
    </xf>
    <xf numFmtId="0" fontId="31" fillId="0" borderId="43" xfId="0" applyFont="1" applyBorder="1" applyAlignment="1">
      <alignment horizontal="center" vertical="center" textRotation="90" wrapText="1"/>
    </xf>
    <xf numFmtId="0" fontId="31" fillId="0" borderId="40" xfId="0" applyFont="1" applyBorder="1" applyAlignment="1">
      <alignment horizontal="center" vertical="center" textRotation="90" wrapText="1"/>
    </xf>
    <xf numFmtId="0" fontId="31" fillId="0" borderId="49" xfId="0" applyFont="1" applyBorder="1" applyAlignment="1">
      <alignment horizontal="center" vertical="center" textRotation="90" wrapText="1"/>
    </xf>
    <xf numFmtId="0" fontId="31" fillId="0" borderId="33" xfId="0" applyFont="1" applyBorder="1" applyAlignment="1">
      <alignment horizontal="center" vertical="center" textRotation="90" wrapText="1"/>
    </xf>
    <xf numFmtId="0" fontId="31" fillId="0" borderId="34" xfId="0" applyFont="1" applyBorder="1" applyAlignment="1">
      <alignment horizontal="center" vertical="center" textRotation="90" wrapText="1"/>
    </xf>
    <xf numFmtId="49" fontId="35"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31" xfId="0" applyFont="1" applyBorder="1" applyAlignment="1">
      <alignment horizontal="center" vertical="center"/>
    </xf>
    <xf numFmtId="0" fontId="31" fillId="0" borderId="13" xfId="0" applyFont="1" applyBorder="1" applyAlignment="1">
      <alignment horizontal="center" vertical="center"/>
    </xf>
    <xf numFmtId="0" fontId="35" fillId="0" borderId="20" xfId="0" applyFont="1" applyFill="1" applyBorder="1" applyAlignment="1">
      <alignment horizontal="center" vertical="center" wrapText="1"/>
    </xf>
    <xf numFmtId="0" fontId="31"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24" borderId="20" xfId="0" applyFont="1" applyFill="1" applyBorder="1" applyAlignment="1">
      <alignment horizontal="center" vertical="center"/>
    </xf>
    <xf numFmtId="0" fontId="31" fillId="0" borderId="31" xfId="0" applyNumberFormat="1" applyFont="1" applyBorder="1" applyAlignment="1">
      <alignment horizontal="center" vertical="center"/>
    </xf>
    <xf numFmtId="0" fontId="31" fillId="0" borderId="13" xfId="0" applyNumberFormat="1" applyFont="1" applyBorder="1" applyAlignment="1">
      <alignment horizontal="center" vertical="center"/>
    </xf>
    <xf numFmtId="2" fontId="32" fillId="0" borderId="31" xfId="0" applyNumberFormat="1" applyFont="1" applyBorder="1" applyAlignment="1">
      <alignment horizontal="center" vertical="center"/>
    </xf>
    <xf numFmtId="2" fontId="32" fillId="0" borderId="13" xfId="0" applyNumberFormat="1" applyFont="1" applyBorder="1" applyAlignment="1">
      <alignment horizontal="center" vertical="center"/>
    </xf>
    <xf numFmtId="0" fontId="32" fillId="0" borderId="31" xfId="0" applyFont="1" applyBorder="1" applyAlignment="1">
      <alignment horizontal="center" vertical="center"/>
    </xf>
    <xf numFmtId="0" fontId="32" fillId="0" borderId="13" xfId="0" applyFont="1" applyBorder="1" applyAlignment="1">
      <alignment horizontal="center" vertical="center"/>
    </xf>
    <xf numFmtId="0" fontId="32" fillId="0" borderId="20" xfId="0" applyFont="1" applyBorder="1" applyAlignment="1">
      <alignment horizontal="center" vertical="center"/>
    </xf>
    <xf numFmtId="0" fontId="31" fillId="0" borderId="0" xfId="0" applyFont="1" applyAlignment="1">
      <alignment vertical="center" wrapText="1"/>
    </xf>
    <xf numFmtId="0" fontId="25" fillId="0" borderId="0" xfId="0" applyFont="1" applyBorder="1"/>
    <xf numFmtId="0" fontId="31" fillId="0" borderId="31"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1" xfId="0" applyFont="1" applyBorder="1" applyAlignment="1">
      <alignment horizontal="center" vertical="center" wrapText="1"/>
    </xf>
    <xf numFmtId="49" fontId="31" fillId="0" borderId="20" xfId="0" applyNumberFormat="1" applyFont="1" applyBorder="1" applyAlignment="1">
      <alignment horizontal="center" vertical="center" wrapText="1"/>
    </xf>
    <xf numFmtId="0" fontId="44" fillId="0" borderId="20" xfId="0" applyFont="1" applyBorder="1" applyAlignment="1">
      <alignment horizontal="left" vertical="top" wrapText="1"/>
    </xf>
    <xf numFmtId="0" fontId="31" fillId="0" borderId="20" xfId="0" applyFont="1" applyBorder="1" applyAlignment="1">
      <alignment horizontal="left" vertical="top" wrapText="1"/>
    </xf>
    <xf numFmtId="0" fontId="35" fillId="0" borderId="20" xfId="0" applyFont="1" applyBorder="1" applyAlignment="1">
      <alignment horizontal="center" vertical="center" wrapText="1"/>
    </xf>
    <xf numFmtId="49" fontId="31" fillId="0" borderId="20" xfId="0" applyNumberFormat="1" applyFont="1" applyBorder="1" applyAlignment="1" applyProtection="1">
      <alignment horizontal="center" vertical="center" wrapText="1"/>
    </xf>
    <xf numFmtId="0" fontId="35" fillId="0" borderId="20" xfId="0" applyFont="1" applyFill="1" applyBorder="1" applyAlignment="1">
      <alignment horizontal="left" vertical="center" wrapText="1"/>
    </xf>
    <xf numFmtId="0" fontId="37" fillId="0" borderId="32" xfId="0" applyFont="1" applyBorder="1" applyAlignment="1">
      <alignment horizontal="center" vertical="center" wrapText="1"/>
    </xf>
    <xf numFmtId="0" fontId="37" fillId="0" borderId="29"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13" xfId="0" applyFont="1" applyBorder="1" applyAlignment="1">
      <alignment horizontal="center" vertical="center" wrapText="1"/>
    </xf>
    <xf numFmtId="0" fontId="31" fillId="0" borderId="14" xfId="0" applyFont="1" applyBorder="1" applyAlignment="1">
      <alignment horizontal="center" vertical="center" textRotation="90" wrapText="1"/>
    </xf>
    <xf numFmtId="0" fontId="35" fillId="0" borderId="31" xfId="0" applyFont="1" applyBorder="1" applyAlignment="1">
      <alignment horizontal="center" vertical="center" textRotation="90" wrapText="1"/>
    </xf>
    <xf numFmtId="0" fontId="35" fillId="0" borderId="14" xfId="0" applyFont="1" applyBorder="1" applyAlignment="1">
      <alignment horizontal="center" vertical="center" textRotation="90" wrapText="1"/>
    </xf>
    <xf numFmtId="0" fontId="35" fillId="0" borderId="13" xfId="0" applyFont="1" applyBorder="1" applyAlignment="1">
      <alignment horizontal="center" vertical="center" textRotation="90" wrapText="1"/>
    </xf>
    <xf numFmtId="0" fontId="38" fillId="0" borderId="31" xfId="0" applyFont="1" applyBorder="1" applyAlignment="1">
      <alignment horizontal="center" vertical="center" textRotation="90" wrapText="1"/>
    </xf>
    <xf numFmtId="0" fontId="38" fillId="0" borderId="14" xfId="0" applyFont="1" applyBorder="1" applyAlignment="1">
      <alignment horizontal="center" vertical="center" textRotation="90" wrapText="1"/>
    </xf>
    <xf numFmtId="0" fontId="38" fillId="0" borderId="13" xfId="0" applyFont="1" applyBorder="1" applyAlignment="1">
      <alignment horizontal="center" vertical="center" textRotation="90" wrapText="1"/>
    </xf>
    <xf numFmtId="0" fontId="31" fillId="0" borderId="0" xfId="0" applyFont="1" applyBorder="1" applyAlignment="1">
      <alignment horizontal="center" vertical="center"/>
    </xf>
    <xf numFmtId="0" fontId="19" fillId="0" borderId="0" xfId="0" applyFont="1" applyAlignment="1">
      <alignment horizontal="center" vertical="center" wrapText="1"/>
    </xf>
    <xf numFmtId="2" fontId="37" fillId="0" borderId="20" xfId="0" applyNumberFormat="1" applyFont="1" applyBorder="1" applyAlignment="1">
      <alignment horizontal="center" vertical="center" wrapText="1"/>
    </xf>
    <xf numFmtId="2" fontId="37" fillId="0" borderId="31" xfId="0" applyNumberFormat="1" applyFont="1" applyBorder="1" applyAlignment="1">
      <alignment horizontal="center" vertical="center" wrapText="1"/>
    </xf>
    <xf numFmtId="2" fontId="37" fillId="0" borderId="14" xfId="0" applyNumberFormat="1" applyFont="1" applyBorder="1" applyAlignment="1">
      <alignment horizontal="center" vertical="center" wrapText="1"/>
    </xf>
    <xf numFmtId="2" fontId="37" fillId="0" borderId="13" xfId="0" applyNumberFormat="1" applyFont="1" applyBorder="1" applyAlignment="1">
      <alignment horizontal="center" vertical="center" wrapText="1"/>
    </xf>
    <xf numFmtId="0" fontId="32" fillId="24" borderId="31" xfId="0" applyFont="1" applyFill="1" applyBorder="1" applyAlignment="1">
      <alignment horizontal="center" vertical="center"/>
    </xf>
    <xf numFmtId="0" fontId="32" fillId="24" borderId="13" xfId="0" applyFont="1" applyFill="1" applyBorder="1" applyAlignment="1">
      <alignment horizontal="center" vertical="center"/>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0" xfId="0" applyFont="1" applyAlignment="1">
      <alignment horizontal="right" vertical="center"/>
    </xf>
    <xf numFmtId="0" fontId="31" fillId="0" borderId="0" xfId="0" applyFont="1" applyBorder="1" applyAlignment="1">
      <alignment horizont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3333"/>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A120"/>
  <sheetViews>
    <sheetView tabSelected="1" topLeftCell="A46" zoomScale="67" zoomScaleNormal="67" workbookViewId="0">
      <selection activeCell="T66" sqref="T66"/>
    </sheetView>
  </sheetViews>
  <sheetFormatPr defaultRowHeight="15" x14ac:dyDescent="0.2"/>
  <cols>
    <col min="1" max="1" width="5.7109375" style="17" customWidth="1"/>
    <col min="2" max="2" width="10.5703125" style="17" customWidth="1"/>
    <col min="3" max="3" width="6.42578125" style="18" customWidth="1"/>
    <col min="4" max="4" width="24.5703125" style="19" customWidth="1"/>
    <col min="5" max="5" width="15.42578125" style="20" customWidth="1"/>
    <col min="6" max="6" width="13.7109375" style="21" hidden="1" customWidth="1"/>
    <col min="7" max="7" width="12.28515625" style="204" hidden="1" customWidth="1"/>
    <col min="8" max="8" width="11" style="204" hidden="1" customWidth="1"/>
    <col min="9" max="9" width="11.140625" style="22" hidden="1" customWidth="1"/>
    <col min="10" max="10" width="12.28515625" style="22" hidden="1" customWidth="1"/>
    <col min="11" max="11" width="8.7109375" style="23" hidden="1" customWidth="1"/>
    <col min="12" max="12" width="11.140625" style="23" hidden="1" customWidth="1"/>
    <col min="13" max="13" width="10.140625" style="24" hidden="1" customWidth="1"/>
    <col min="14" max="14" width="18.85546875" style="25" customWidth="1"/>
    <col min="15" max="15" width="19.140625" style="25" customWidth="1"/>
    <col min="16" max="17" width="19" style="18" customWidth="1"/>
    <col min="18" max="19" width="19.28515625" style="18" customWidth="1"/>
    <col min="20" max="21" width="19" style="18" customWidth="1"/>
    <col min="22" max="22" width="18.28515625" style="25" customWidth="1"/>
    <col min="23" max="23" width="11.85546875" style="25" customWidth="1"/>
    <col min="24" max="24" width="14.140625" style="25" customWidth="1"/>
    <col min="25" max="25" width="12" style="25" customWidth="1"/>
    <col min="26" max="26" width="11.85546875" style="25" customWidth="1"/>
    <col min="27" max="27" width="13.28515625" style="25" customWidth="1"/>
    <col min="28" max="28" width="13.42578125" style="25" customWidth="1"/>
    <col min="29" max="16384" width="9.140625" style="25"/>
  </cols>
  <sheetData>
    <row r="1" spans="1:30" ht="12" customHeight="1" x14ac:dyDescent="0.2">
      <c r="F1" s="204"/>
      <c r="M1" s="22"/>
      <c r="N1" s="22"/>
    </row>
    <row r="2" spans="1:30" ht="7.5" customHeight="1" x14ac:dyDescent="0.2">
      <c r="F2" s="204"/>
      <c r="M2" s="22"/>
      <c r="N2" s="22"/>
    </row>
    <row r="3" spans="1:30" ht="8.25" customHeight="1" x14ac:dyDescent="0.2">
      <c r="F3" s="204"/>
      <c r="M3" s="22"/>
      <c r="N3" s="22"/>
    </row>
    <row r="4" spans="1:30" ht="18.75" x14ac:dyDescent="0.2">
      <c r="A4" s="29"/>
      <c r="B4" s="29"/>
      <c r="C4" s="30"/>
      <c r="D4" s="31"/>
      <c r="E4" s="32"/>
      <c r="F4" s="204"/>
      <c r="M4" s="22"/>
      <c r="N4" s="22"/>
    </row>
    <row r="5" spans="1:30" ht="15" customHeight="1" x14ac:dyDescent="0.2">
      <c r="A5" s="130"/>
      <c r="B5" s="459" t="s">
        <v>167</v>
      </c>
      <c r="C5" s="459"/>
      <c r="D5" s="459"/>
      <c r="E5" s="459"/>
      <c r="F5" s="459"/>
      <c r="G5" s="459"/>
      <c r="H5" s="459"/>
      <c r="I5" s="459"/>
      <c r="J5" s="459"/>
      <c r="K5" s="459"/>
      <c r="L5" s="459"/>
      <c r="M5" s="459"/>
      <c r="N5" s="459"/>
      <c r="O5" s="277"/>
      <c r="P5" s="131"/>
      <c r="Q5" s="131"/>
      <c r="R5" s="131"/>
      <c r="S5" s="131"/>
      <c r="T5" s="458"/>
      <c r="U5" s="458"/>
      <c r="V5" s="458"/>
      <c r="W5" s="458"/>
      <c r="X5" s="130"/>
      <c r="Y5" s="132"/>
      <c r="Z5" s="132"/>
      <c r="AA5" s="132"/>
      <c r="AB5" s="132"/>
      <c r="AC5" s="132"/>
      <c r="AD5" s="33"/>
    </row>
    <row r="6" spans="1:30" ht="15" customHeight="1" x14ac:dyDescent="0.2">
      <c r="A6" s="130"/>
      <c r="B6" s="459" t="s">
        <v>0</v>
      </c>
      <c r="C6" s="459"/>
      <c r="D6" s="459"/>
      <c r="E6" s="459"/>
      <c r="F6" s="289"/>
      <c r="G6" s="289"/>
      <c r="H6" s="289"/>
      <c r="I6" s="133"/>
      <c r="J6" s="133"/>
      <c r="K6" s="193"/>
      <c r="L6" s="193"/>
      <c r="M6" s="133"/>
      <c r="N6" s="133"/>
      <c r="O6" s="135"/>
      <c r="P6" s="131"/>
      <c r="Q6" s="131"/>
      <c r="R6" s="131"/>
      <c r="S6" s="131"/>
      <c r="T6" s="458"/>
      <c r="U6" s="458"/>
      <c r="V6" s="458"/>
      <c r="W6" s="458"/>
      <c r="X6" s="132"/>
      <c r="Y6" s="458" t="s">
        <v>313</v>
      </c>
      <c r="Z6" s="458"/>
      <c r="AA6" s="458"/>
      <c r="AB6" s="458"/>
      <c r="AC6" s="132"/>
      <c r="AD6" s="33"/>
    </row>
    <row r="7" spans="1:30" ht="18" customHeight="1" x14ac:dyDescent="0.2">
      <c r="A7" s="130"/>
      <c r="B7" s="459" t="s">
        <v>1</v>
      </c>
      <c r="C7" s="459"/>
      <c r="D7" s="459"/>
      <c r="E7" s="459"/>
      <c r="F7" s="290"/>
      <c r="G7" s="290"/>
      <c r="H7" s="290"/>
      <c r="I7" s="133"/>
      <c r="J7" s="133"/>
      <c r="K7" s="193"/>
      <c r="L7" s="193"/>
      <c r="M7" s="133"/>
      <c r="N7" s="133"/>
      <c r="O7" s="135"/>
      <c r="P7" s="131"/>
      <c r="Q7" s="131"/>
      <c r="R7" s="131"/>
      <c r="S7" s="131"/>
      <c r="T7" s="132"/>
      <c r="U7" s="440"/>
      <c r="V7" s="132"/>
      <c r="W7" s="132"/>
      <c r="X7" s="132"/>
      <c r="Y7" s="461" t="s">
        <v>314</v>
      </c>
      <c r="Z7" s="461"/>
      <c r="AA7" s="461"/>
      <c r="AB7" s="461"/>
      <c r="AC7" s="132"/>
      <c r="AD7" s="33"/>
    </row>
    <row r="8" spans="1:30" ht="18.75" x14ac:dyDescent="0.2">
      <c r="A8" s="130"/>
      <c r="B8" s="130"/>
      <c r="C8" s="130"/>
      <c r="D8" s="136"/>
      <c r="E8" s="136"/>
      <c r="F8" s="290"/>
      <c r="G8" s="290"/>
      <c r="H8" s="290"/>
      <c r="I8" s="133"/>
      <c r="J8" s="133"/>
      <c r="K8" s="193"/>
      <c r="L8" s="193"/>
      <c r="M8" s="133"/>
      <c r="N8" s="133"/>
      <c r="O8" s="135"/>
      <c r="P8" s="131"/>
      <c r="Q8" s="131"/>
      <c r="R8" s="131"/>
      <c r="S8" s="131"/>
      <c r="T8" s="132" t="s">
        <v>201</v>
      </c>
      <c r="U8" s="440"/>
      <c r="V8" s="132"/>
      <c r="W8" s="132"/>
      <c r="X8" s="132"/>
      <c r="Y8" s="461" t="s">
        <v>315</v>
      </c>
      <c r="Z8" s="461"/>
      <c r="AA8" s="461"/>
      <c r="AB8" s="461"/>
      <c r="AC8" s="461"/>
      <c r="AD8" s="33"/>
    </row>
    <row r="9" spans="1:30" ht="18.75" x14ac:dyDescent="0.2">
      <c r="A9" s="131"/>
      <c r="B9" s="131"/>
      <c r="C9" s="131"/>
      <c r="D9" s="137"/>
      <c r="E9" s="138"/>
      <c r="F9" s="290"/>
      <c r="G9" s="290"/>
      <c r="H9" s="290"/>
      <c r="I9" s="133"/>
      <c r="J9" s="133"/>
      <c r="K9" s="193"/>
      <c r="L9" s="193"/>
      <c r="M9" s="133"/>
      <c r="N9" s="133"/>
      <c r="O9" s="135"/>
      <c r="P9" s="131"/>
      <c r="Q9" s="131"/>
      <c r="R9" s="131"/>
      <c r="S9" s="131"/>
      <c r="T9" s="130"/>
      <c r="U9" s="439"/>
      <c r="V9" s="139"/>
      <c r="W9" s="139"/>
      <c r="X9" s="139"/>
      <c r="Y9" s="132"/>
      <c r="Z9" s="132"/>
      <c r="AA9" s="132"/>
      <c r="AB9" s="132"/>
      <c r="AC9" s="132"/>
      <c r="AD9" s="34"/>
    </row>
    <row r="10" spans="1:30" ht="20.25" x14ac:dyDescent="0.2">
      <c r="A10" s="131"/>
      <c r="B10" s="131"/>
      <c r="C10" s="460" t="s">
        <v>369</v>
      </c>
      <c r="D10" s="460"/>
      <c r="E10" s="460"/>
      <c r="F10" s="460"/>
      <c r="G10" s="460"/>
      <c r="H10" s="460"/>
      <c r="I10" s="460"/>
      <c r="J10" s="460"/>
      <c r="K10" s="460"/>
      <c r="L10" s="460"/>
      <c r="M10" s="460"/>
      <c r="N10" s="460"/>
      <c r="O10" s="460"/>
      <c r="P10" s="460"/>
      <c r="Q10" s="460"/>
      <c r="R10" s="460"/>
      <c r="S10" s="460"/>
      <c r="T10" s="460"/>
      <c r="U10" s="460"/>
      <c r="V10" s="460"/>
      <c r="W10" s="460"/>
      <c r="X10" s="460"/>
      <c r="Y10" s="460"/>
      <c r="Z10" s="460"/>
      <c r="AA10" s="460"/>
      <c r="AB10" s="460"/>
      <c r="AC10" s="135"/>
    </row>
    <row r="11" spans="1:30" ht="8.25" customHeight="1" x14ac:dyDescent="0.2">
      <c r="A11" s="131"/>
      <c r="B11" s="131"/>
      <c r="C11" s="131"/>
      <c r="D11" s="140"/>
      <c r="E11" s="137"/>
      <c r="F11" s="142"/>
      <c r="G11" s="142"/>
      <c r="H11" s="142"/>
      <c r="I11" s="133"/>
      <c r="J11" s="133"/>
      <c r="K11" s="193"/>
      <c r="L11" s="193"/>
      <c r="M11" s="133"/>
      <c r="N11" s="133"/>
      <c r="O11" s="135"/>
      <c r="P11" s="131"/>
      <c r="Q11" s="141" t="s">
        <v>213</v>
      </c>
      <c r="R11" s="141"/>
      <c r="S11" s="141"/>
      <c r="T11" s="141"/>
      <c r="U11" s="141"/>
      <c r="V11" s="135"/>
      <c r="W11" s="135"/>
      <c r="X11" s="135"/>
      <c r="Y11" s="135"/>
      <c r="Z11" s="135"/>
      <c r="AA11" s="135"/>
      <c r="AB11" s="135"/>
      <c r="AC11" s="135"/>
    </row>
    <row r="12" spans="1:30" ht="10.5" customHeight="1" x14ac:dyDescent="0.2">
      <c r="A12" s="131"/>
      <c r="B12" s="131"/>
      <c r="C12" s="131"/>
      <c r="D12" s="131"/>
      <c r="E12" s="137"/>
      <c r="F12" s="441"/>
      <c r="G12" s="411"/>
      <c r="H12" s="276"/>
      <c r="I12" s="193"/>
      <c r="J12" s="193"/>
      <c r="K12" s="193"/>
      <c r="L12" s="193"/>
      <c r="M12" s="441"/>
      <c r="N12" s="441"/>
      <c r="O12" s="131"/>
      <c r="P12" s="131"/>
      <c r="Q12" s="131"/>
      <c r="R12" s="131"/>
      <c r="S12" s="131"/>
      <c r="T12" s="131"/>
      <c r="U12" s="131"/>
      <c r="V12" s="135"/>
      <c r="W12" s="135"/>
      <c r="X12" s="135"/>
      <c r="Y12" s="135"/>
      <c r="Z12" s="135"/>
      <c r="AA12" s="135"/>
      <c r="AB12" s="135"/>
      <c r="AC12" s="135"/>
    </row>
    <row r="13" spans="1:30" ht="15" customHeight="1" x14ac:dyDescent="0.2">
      <c r="A13" s="131"/>
      <c r="B13" s="131"/>
      <c r="C13" s="131"/>
      <c r="D13" s="131"/>
      <c r="E13" s="137"/>
      <c r="F13" s="441"/>
      <c r="G13" s="411"/>
      <c r="H13" s="276"/>
      <c r="I13" s="193"/>
      <c r="J13" s="193"/>
      <c r="K13" s="193"/>
      <c r="L13" s="193"/>
      <c r="M13" s="441"/>
      <c r="N13" s="441"/>
      <c r="O13" s="131"/>
      <c r="P13" s="131"/>
      <c r="Q13" s="142"/>
      <c r="R13" s="131"/>
      <c r="S13" s="131"/>
      <c r="T13" s="131"/>
      <c r="U13" s="131"/>
      <c r="V13" s="135"/>
      <c r="W13" s="135"/>
      <c r="X13" s="135"/>
      <c r="Y13" s="135"/>
      <c r="Z13" s="135"/>
      <c r="AA13" s="135"/>
      <c r="AB13" s="135"/>
      <c r="AC13" s="135"/>
    </row>
    <row r="14" spans="1:30" ht="15.75" x14ac:dyDescent="0.2">
      <c r="A14" s="131"/>
      <c r="B14" s="123" t="s">
        <v>2</v>
      </c>
      <c r="C14" s="143"/>
      <c r="D14" s="123" t="s">
        <v>416</v>
      </c>
      <c r="E14" s="137"/>
      <c r="F14" s="142"/>
      <c r="G14" s="142"/>
      <c r="H14" s="142"/>
      <c r="I14" s="133"/>
      <c r="J14" s="133"/>
      <c r="K14" s="193"/>
      <c r="L14" s="193"/>
      <c r="M14" s="133"/>
      <c r="N14" s="133"/>
      <c r="O14" s="135"/>
      <c r="P14" s="131"/>
      <c r="Q14" s="131"/>
      <c r="R14" s="131"/>
      <c r="S14" s="131"/>
      <c r="T14" s="131"/>
      <c r="U14" s="131"/>
      <c r="V14" s="135"/>
      <c r="W14" s="135"/>
      <c r="X14" s="135"/>
      <c r="Y14" s="135"/>
      <c r="Z14" s="135"/>
      <c r="AA14" s="135"/>
      <c r="AB14" s="135"/>
      <c r="AC14" s="135"/>
    </row>
    <row r="15" spans="1:30" ht="12.75" customHeight="1" x14ac:dyDescent="0.2">
      <c r="A15" s="131"/>
      <c r="B15" s="143"/>
      <c r="C15" s="143"/>
      <c r="D15" s="143"/>
      <c r="E15" s="137"/>
      <c r="F15" s="142"/>
      <c r="G15" s="142"/>
      <c r="H15" s="142"/>
      <c r="I15" s="133"/>
      <c r="J15" s="133"/>
      <c r="K15" s="193"/>
      <c r="L15" s="193"/>
      <c r="M15" s="133"/>
      <c r="N15" s="133"/>
      <c r="O15" s="135"/>
      <c r="P15" s="131"/>
      <c r="Q15" s="131"/>
      <c r="R15" s="131"/>
      <c r="S15" s="131"/>
      <c r="T15" s="131"/>
      <c r="U15" s="131"/>
      <c r="V15" s="135"/>
      <c r="W15" s="135"/>
      <c r="X15" s="135"/>
      <c r="Y15" s="135"/>
      <c r="Z15" s="135"/>
      <c r="AA15" s="135"/>
      <c r="AB15" s="135"/>
      <c r="AC15" s="135"/>
    </row>
    <row r="16" spans="1:30" ht="10.5" customHeight="1" thickBot="1" x14ac:dyDescent="0.25">
      <c r="A16" s="131"/>
      <c r="B16" s="131"/>
      <c r="C16" s="143"/>
      <c r="D16" s="131"/>
      <c r="E16" s="137"/>
      <c r="F16" s="142"/>
      <c r="G16" s="142"/>
      <c r="H16" s="142"/>
      <c r="I16" s="133"/>
      <c r="J16" s="133"/>
      <c r="K16" s="193"/>
      <c r="L16" s="193"/>
      <c r="M16" s="133"/>
      <c r="N16" s="133"/>
      <c r="O16" s="135"/>
      <c r="P16" s="131"/>
      <c r="Q16" s="131"/>
      <c r="R16" s="131"/>
      <c r="S16" s="131"/>
      <c r="T16" s="131"/>
      <c r="U16" s="131"/>
      <c r="V16" s="135"/>
      <c r="W16" s="135"/>
      <c r="X16" s="135"/>
      <c r="Y16" s="135"/>
      <c r="Z16" s="135"/>
      <c r="AA16" s="135"/>
      <c r="AB16" s="135"/>
      <c r="AC16" s="135"/>
    </row>
    <row r="17" spans="1:157" ht="33" customHeight="1" thickBot="1" x14ac:dyDescent="0.25">
      <c r="A17" s="131"/>
      <c r="B17" s="131"/>
      <c r="C17" s="131"/>
      <c r="D17" s="140"/>
      <c r="E17" s="144" t="s">
        <v>3</v>
      </c>
      <c r="F17" s="231" t="s">
        <v>231</v>
      </c>
      <c r="G17" s="230" t="s">
        <v>392</v>
      </c>
      <c r="H17" s="319" t="s">
        <v>264</v>
      </c>
      <c r="I17" s="230" t="s">
        <v>229</v>
      </c>
      <c r="J17" s="145">
        <v>68.040000000000006</v>
      </c>
      <c r="K17" s="146" t="s">
        <v>101</v>
      </c>
      <c r="L17" s="146" t="s">
        <v>265</v>
      </c>
      <c r="M17" s="146" t="s">
        <v>128</v>
      </c>
      <c r="N17" s="145" t="s">
        <v>149</v>
      </c>
      <c r="O17" s="147" t="s">
        <v>148</v>
      </c>
      <c r="P17" s="145" t="s">
        <v>229</v>
      </c>
      <c r="Q17" s="144" t="s">
        <v>100</v>
      </c>
      <c r="R17" s="148" t="s">
        <v>101</v>
      </c>
      <c r="S17" s="146" t="s">
        <v>265</v>
      </c>
      <c r="T17" s="149" t="s">
        <v>128</v>
      </c>
      <c r="U17" s="145" t="s">
        <v>392</v>
      </c>
      <c r="V17" s="150"/>
      <c r="W17" s="151"/>
      <c r="X17" s="151"/>
      <c r="Y17" s="462"/>
      <c r="Z17" s="462"/>
      <c r="AA17" s="135"/>
      <c r="AB17" s="135"/>
      <c r="AC17" s="135"/>
      <c r="AE17" s="19"/>
      <c r="AF17" s="19"/>
    </row>
    <row r="18" spans="1:157" s="17" customFormat="1" ht="108" customHeight="1" thickBot="1" x14ac:dyDescent="0.25">
      <c r="A18" s="463" t="s">
        <v>5</v>
      </c>
      <c r="B18" s="465" t="s">
        <v>6</v>
      </c>
      <c r="C18" s="463" t="s">
        <v>206</v>
      </c>
      <c r="D18" s="463" t="s">
        <v>214</v>
      </c>
      <c r="E18" s="467" t="s">
        <v>8</v>
      </c>
      <c r="F18" s="152" t="s">
        <v>254</v>
      </c>
      <c r="G18" s="154" t="s">
        <v>395</v>
      </c>
      <c r="H18" s="154" t="s">
        <v>261</v>
      </c>
      <c r="I18" s="153" t="s">
        <v>232</v>
      </c>
      <c r="J18" s="153" t="s">
        <v>230</v>
      </c>
      <c r="K18" s="153" t="s">
        <v>120</v>
      </c>
      <c r="L18" s="154" t="s">
        <v>155</v>
      </c>
      <c r="M18" s="155" t="s">
        <v>129</v>
      </c>
      <c r="N18" s="78" t="s">
        <v>320</v>
      </c>
      <c r="O18" s="275" t="s">
        <v>260</v>
      </c>
      <c r="P18" s="78" t="s">
        <v>228</v>
      </c>
      <c r="Q18" s="78" t="s">
        <v>203</v>
      </c>
      <c r="R18" s="78" t="s">
        <v>321</v>
      </c>
      <c r="S18" s="154" t="s">
        <v>322</v>
      </c>
      <c r="T18" s="78" t="s">
        <v>129</v>
      </c>
      <c r="U18" s="412" t="s">
        <v>396</v>
      </c>
      <c r="V18" s="156" t="s">
        <v>4</v>
      </c>
      <c r="W18" s="472" t="s">
        <v>102</v>
      </c>
      <c r="X18" s="478" t="s">
        <v>130</v>
      </c>
      <c r="Y18" s="474" t="s">
        <v>133</v>
      </c>
      <c r="Z18" s="476" t="s">
        <v>134</v>
      </c>
      <c r="AA18" s="469" t="s">
        <v>131</v>
      </c>
      <c r="AB18" s="469" t="s">
        <v>216</v>
      </c>
      <c r="AC18" s="131"/>
    </row>
    <row r="19" spans="1:157" s="17" customFormat="1" ht="99" customHeight="1" thickBot="1" x14ac:dyDescent="0.25">
      <c r="A19" s="464"/>
      <c r="B19" s="466"/>
      <c r="C19" s="464"/>
      <c r="D19" s="464"/>
      <c r="E19" s="468"/>
      <c r="F19" s="198" t="s">
        <v>9</v>
      </c>
      <c r="G19" s="415" t="s">
        <v>9</v>
      </c>
      <c r="H19" s="285" t="s">
        <v>9</v>
      </c>
      <c r="I19" s="198" t="s">
        <v>9</v>
      </c>
      <c r="J19" s="198" t="s">
        <v>9</v>
      </c>
      <c r="K19" s="198" t="s">
        <v>9</v>
      </c>
      <c r="L19" s="157" t="s">
        <v>9</v>
      </c>
      <c r="M19" s="157" t="s">
        <v>9</v>
      </c>
      <c r="N19" s="77" t="s">
        <v>147</v>
      </c>
      <c r="O19" s="278" t="s">
        <v>147</v>
      </c>
      <c r="P19" s="77" t="s">
        <v>147</v>
      </c>
      <c r="Q19" s="77" t="s">
        <v>147</v>
      </c>
      <c r="R19" s="77" t="s">
        <v>147</v>
      </c>
      <c r="S19" s="77" t="s">
        <v>147</v>
      </c>
      <c r="T19" s="77" t="s">
        <v>147</v>
      </c>
      <c r="U19" s="419" t="s">
        <v>408</v>
      </c>
      <c r="V19" s="158" t="s">
        <v>147</v>
      </c>
      <c r="W19" s="473"/>
      <c r="X19" s="479"/>
      <c r="Y19" s="475"/>
      <c r="Z19" s="477"/>
      <c r="AA19" s="470"/>
      <c r="AB19" s="471"/>
      <c r="AC19" s="131"/>
    </row>
    <row r="20" spans="1:157" s="26" customFormat="1" ht="57.75" customHeight="1" thickBot="1" x14ac:dyDescent="0.25">
      <c r="A20" s="110"/>
      <c r="B20" s="159"/>
      <c r="C20" s="110"/>
      <c r="D20" s="160"/>
      <c r="E20" s="69"/>
      <c r="F20" s="157"/>
      <c r="G20" s="157"/>
      <c r="H20" s="282"/>
      <c r="I20" s="195"/>
      <c r="J20" s="187"/>
      <c r="K20" s="195"/>
      <c r="L20" s="195"/>
      <c r="M20" s="313"/>
      <c r="N20" s="110" t="s">
        <v>141</v>
      </c>
      <c r="O20" s="283" t="s">
        <v>141</v>
      </c>
      <c r="P20" s="110" t="s">
        <v>140</v>
      </c>
      <c r="Q20" s="110" t="s">
        <v>140</v>
      </c>
      <c r="R20" s="110" t="s">
        <v>136</v>
      </c>
      <c r="S20" s="110" t="s">
        <v>136</v>
      </c>
      <c r="T20" s="110" t="s">
        <v>141</v>
      </c>
      <c r="U20" s="341" t="s">
        <v>141</v>
      </c>
      <c r="V20" s="160" t="s">
        <v>146</v>
      </c>
      <c r="W20" s="59"/>
      <c r="X20" s="159"/>
      <c r="Y20" s="59"/>
      <c r="Z20" s="58"/>
      <c r="AA20" s="340" t="s">
        <v>312</v>
      </c>
      <c r="AB20" s="58"/>
      <c r="AC20" s="134"/>
      <c r="AD20" s="23"/>
      <c r="AE20" s="229"/>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row>
    <row r="21" spans="1:157" ht="102.75" customHeight="1" thickBot="1" x14ac:dyDescent="0.25">
      <c r="A21" s="81">
        <v>1</v>
      </c>
      <c r="B21" s="110" t="s">
        <v>51</v>
      </c>
      <c r="C21" s="81">
        <v>1</v>
      </c>
      <c r="D21" s="60" t="s">
        <v>332</v>
      </c>
      <c r="E21" s="69" t="s">
        <v>96</v>
      </c>
      <c r="F21" s="196">
        <v>0</v>
      </c>
      <c r="G21" s="418">
        <v>0</v>
      </c>
      <c r="H21" s="116">
        <v>0</v>
      </c>
      <c r="I21" s="284">
        <v>0</v>
      </c>
      <c r="J21" s="196">
        <v>542000</v>
      </c>
      <c r="K21" s="116">
        <v>13000</v>
      </c>
      <c r="L21" s="196">
        <v>2000</v>
      </c>
      <c r="M21" s="196">
        <v>0</v>
      </c>
      <c r="N21" s="183">
        <f>F21/1.09</f>
        <v>0</v>
      </c>
      <c r="O21" s="279">
        <v>0</v>
      </c>
      <c r="P21" s="82">
        <f>I21/1.09</f>
        <v>0</v>
      </c>
      <c r="Q21" s="82">
        <f>J21/1.09</f>
        <v>497247.70642201829</v>
      </c>
      <c r="R21" s="82">
        <f>K21/1.09</f>
        <v>11926.605504587154</v>
      </c>
      <c r="S21" s="82">
        <f>L21/1.09</f>
        <v>1834.8623853211009</v>
      </c>
      <c r="T21" s="82">
        <f>M21/1.09</f>
        <v>0</v>
      </c>
      <c r="U21" s="430">
        <f>G21/1.09</f>
        <v>0</v>
      </c>
      <c r="V21" s="161">
        <f>SUM(N21:U21)</f>
        <v>511009.17431192659</v>
      </c>
      <c r="W21" s="218" t="s">
        <v>132</v>
      </c>
      <c r="X21" s="54" t="s">
        <v>227</v>
      </c>
      <c r="Y21" s="64" t="s">
        <v>281</v>
      </c>
      <c r="Z21" s="226" t="s">
        <v>303</v>
      </c>
      <c r="AA21" s="61" t="s">
        <v>112</v>
      </c>
      <c r="AB21" s="59" t="s">
        <v>137</v>
      </c>
      <c r="AC21" s="135"/>
      <c r="AE21" s="19"/>
    </row>
    <row r="22" spans="1:157" s="27" customFormat="1" ht="31.5" customHeight="1" thickBot="1" x14ac:dyDescent="0.25">
      <c r="A22" s="81">
        <v>2</v>
      </c>
      <c r="B22" s="81"/>
      <c r="C22" s="184"/>
      <c r="D22" s="47" t="s">
        <v>113</v>
      </c>
      <c r="E22" s="163"/>
      <c r="F22" s="185">
        <f t="shared" ref="F22:V22" si="0">SUM(F21:F21)</f>
        <v>0</v>
      </c>
      <c r="G22" s="185"/>
      <c r="H22" s="185">
        <f t="shared" si="0"/>
        <v>0</v>
      </c>
      <c r="I22" s="185">
        <f t="shared" si="0"/>
        <v>0</v>
      </c>
      <c r="J22" s="185">
        <f>SUM(J21)</f>
        <v>542000</v>
      </c>
      <c r="K22" s="185">
        <f t="shared" si="0"/>
        <v>13000</v>
      </c>
      <c r="L22" s="185">
        <f t="shared" si="0"/>
        <v>2000</v>
      </c>
      <c r="M22" s="185">
        <f t="shared" si="0"/>
        <v>0</v>
      </c>
      <c r="N22" s="172">
        <f t="shared" si="0"/>
        <v>0</v>
      </c>
      <c r="O22" s="172">
        <f t="shared" si="0"/>
        <v>0</v>
      </c>
      <c r="P22" s="172">
        <f t="shared" si="0"/>
        <v>0</v>
      </c>
      <c r="Q22" s="172">
        <f t="shared" si="0"/>
        <v>497247.70642201829</v>
      </c>
      <c r="R22" s="172">
        <f t="shared" si="0"/>
        <v>11926.605504587154</v>
      </c>
      <c r="S22" s="172">
        <f t="shared" si="0"/>
        <v>1834.8623853211009</v>
      </c>
      <c r="T22" s="172">
        <f t="shared" si="0"/>
        <v>0</v>
      </c>
      <c r="U22" s="172">
        <f>SUM(U21:U21)</f>
        <v>0</v>
      </c>
      <c r="V22" s="172">
        <f t="shared" si="0"/>
        <v>511009.17431192659</v>
      </c>
      <c r="W22" s="50"/>
      <c r="X22" s="50"/>
      <c r="Y22" s="51"/>
      <c r="Z22" s="52"/>
      <c r="AA22" s="53"/>
      <c r="AB22" s="53"/>
      <c r="AC22" s="165"/>
    </row>
    <row r="23" spans="1:157" ht="78.75" customHeight="1" thickBot="1" x14ac:dyDescent="0.25">
      <c r="A23" s="182">
        <v>3</v>
      </c>
      <c r="B23" s="81" t="s">
        <v>68</v>
      </c>
      <c r="C23" s="166">
        <v>2</v>
      </c>
      <c r="D23" s="48" t="s">
        <v>370</v>
      </c>
      <c r="E23" s="167" t="s">
        <v>192</v>
      </c>
      <c r="F23" s="185">
        <v>1014000</v>
      </c>
      <c r="G23" s="185">
        <v>0</v>
      </c>
      <c r="H23" s="185">
        <v>0</v>
      </c>
      <c r="I23" s="196">
        <v>0</v>
      </c>
      <c r="J23" s="164">
        <v>0</v>
      </c>
      <c r="K23" s="196">
        <v>0</v>
      </c>
      <c r="L23" s="186">
        <v>0</v>
      </c>
      <c r="M23" s="196">
        <v>0</v>
      </c>
      <c r="N23" s="173">
        <f>F23/1.19</f>
        <v>852100.84033613454</v>
      </c>
      <c r="O23" s="173">
        <v>0</v>
      </c>
      <c r="P23" s="168">
        <f t="shared" ref="P23:T24" si="1">I23/1.19</f>
        <v>0</v>
      </c>
      <c r="Q23" s="168">
        <f t="shared" si="1"/>
        <v>0</v>
      </c>
      <c r="R23" s="168">
        <f t="shared" si="1"/>
        <v>0</v>
      </c>
      <c r="S23" s="168">
        <f t="shared" si="1"/>
        <v>0</v>
      </c>
      <c r="T23" s="168">
        <f t="shared" si="1"/>
        <v>0</v>
      </c>
      <c r="U23" s="173">
        <f>G23/1.19</f>
        <v>0</v>
      </c>
      <c r="V23" s="161">
        <f>SUM(N23:U23)</f>
        <v>852100.84033613454</v>
      </c>
      <c r="W23" s="54" t="s">
        <v>135</v>
      </c>
      <c r="X23" s="54"/>
      <c r="Y23" s="288"/>
      <c r="Z23" s="56"/>
      <c r="AA23" s="57"/>
      <c r="AB23" s="58"/>
      <c r="AC23" s="135"/>
    </row>
    <row r="24" spans="1:157" ht="102" customHeight="1" thickBot="1" x14ac:dyDescent="0.25">
      <c r="A24" s="182">
        <v>4</v>
      </c>
      <c r="B24" s="162" t="s">
        <v>68</v>
      </c>
      <c r="C24" s="74">
        <v>3</v>
      </c>
      <c r="D24" s="49" t="s">
        <v>240</v>
      </c>
      <c r="E24" s="160" t="s">
        <v>69</v>
      </c>
      <c r="F24" s="185">
        <v>230000</v>
      </c>
      <c r="G24" s="185">
        <v>0</v>
      </c>
      <c r="H24" s="185">
        <v>0</v>
      </c>
      <c r="I24" s="196">
        <v>0</v>
      </c>
      <c r="J24" s="188">
        <v>0</v>
      </c>
      <c r="K24" s="98">
        <v>0</v>
      </c>
      <c r="L24" s="164">
        <v>0</v>
      </c>
      <c r="M24" s="196">
        <v>0</v>
      </c>
      <c r="N24" s="82">
        <f>F24/1.19</f>
        <v>193277.31092436975</v>
      </c>
      <c r="O24" s="279">
        <v>0</v>
      </c>
      <c r="P24" s="190">
        <f t="shared" si="1"/>
        <v>0</v>
      </c>
      <c r="Q24" s="190">
        <f t="shared" si="1"/>
        <v>0</v>
      </c>
      <c r="R24" s="190">
        <f t="shared" si="1"/>
        <v>0</v>
      </c>
      <c r="S24" s="190">
        <f t="shared" si="1"/>
        <v>0</v>
      </c>
      <c r="T24" s="190">
        <f t="shared" si="1"/>
        <v>0</v>
      </c>
      <c r="U24" s="430">
        <f>G24/1.19</f>
        <v>0</v>
      </c>
      <c r="V24" s="161">
        <f>SUM(N24:U24)</f>
        <v>193277.31092436975</v>
      </c>
      <c r="W24" s="54" t="s">
        <v>135</v>
      </c>
      <c r="X24" s="54" t="s">
        <v>178</v>
      </c>
      <c r="Y24" s="55" t="s">
        <v>280</v>
      </c>
      <c r="Z24" s="56" t="s">
        <v>303</v>
      </c>
      <c r="AA24" s="57" t="s">
        <v>112</v>
      </c>
      <c r="AB24" s="59" t="s">
        <v>137</v>
      </c>
      <c r="AC24" s="135"/>
    </row>
    <row r="25" spans="1:157" ht="28.5" customHeight="1" thickBot="1" x14ac:dyDescent="0.25">
      <c r="A25" s="189">
        <v>5</v>
      </c>
      <c r="B25" s="191"/>
      <c r="C25" s="189"/>
      <c r="D25" s="192" t="s">
        <v>239</v>
      </c>
      <c r="E25" s="160"/>
      <c r="F25" s="185">
        <f>F23+F24</f>
        <v>1244000</v>
      </c>
      <c r="G25" s="185">
        <v>0</v>
      </c>
      <c r="H25" s="185">
        <f t="shared" ref="H25:M25" si="2">H23+H24</f>
        <v>0</v>
      </c>
      <c r="I25" s="185">
        <f t="shared" si="2"/>
        <v>0</v>
      </c>
      <c r="J25" s="185">
        <f t="shared" si="2"/>
        <v>0</v>
      </c>
      <c r="K25" s="185">
        <f t="shared" si="2"/>
        <v>0</v>
      </c>
      <c r="L25" s="185">
        <f t="shared" si="2"/>
        <v>0</v>
      </c>
      <c r="M25" s="185">
        <f t="shared" si="2"/>
        <v>0</v>
      </c>
      <c r="N25" s="190">
        <f>SUM(N23:N24)</f>
        <v>1045378.1512605043</v>
      </c>
      <c r="O25" s="279">
        <f>SUM(O23:O24)</f>
        <v>0</v>
      </c>
      <c r="P25" s="190">
        <f t="shared" ref="P25:T25" si="3">SUM(P23:P24)</f>
        <v>0</v>
      </c>
      <c r="Q25" s="190">
        <f t="shared" si="3"/>
        <v>0</v>
      </c>
      <c r="R25" s="190">
        <f t="shared" si="3"/>
        <v>0</v>
      </c>
      <c r="S25" s="190">
        <f t="shared" si="3"/>
        <v>0</v>
      </c>
      <c r="T25" s="190">
        <f t="shared" si="3"/>
        <v>0</v>
      </c>
      <c r="U25" s="430">
        <f>SUM(U23:U24)</f>
        <v>0</v>
      </c>
      <c r="V25" s="161">
        <f>SUM(V23:V24)</f>
        <v>1045378.1512605043</v>
      </c>
      <c r="W25" s="54"/>
      <c r="X25" s="54"/>
      <c r="Y25" s="55"/>
      <c r="Z25" s="169"/>
      <c r="AA25" s="57"/>
      <c r="AB25" s="170"/>
      <c r="AC25" s="135"/>
    </row>
    <row r="26" spans="1:157" ht="102.75" customHeight="1" thickBot="1" x14ac:dyDescent="0.25">
      <c r="A26" s="189">
        <v>6</v>
      </c>
      <c r="B26" s="191" t="s">
        <v>67</v>
      </c>
      <c r="C26" s="198">
        <v>4</v>
      </c>
      <c r="D26" s="192" t="s">
        <v>323</v>
      </c>
      <c r="E26" s="160" t="s">
        <v>324</v>
      </c>
      <c r="F26" s="185">
        <v>0</v>
      </c>
      <c r="G26" s="185">
        <v>0</v>
      </c>
      <c r="H26" s="185">
        <v>0</v>
      </c>
      <c r="I26" s="196">
        <v>0</v>
      </c>
      <c r="J26" s="188">
        <v>0</v>
      </c>
      <c r="K26" s="98">
        <v>0</v>
      </c>
      <c r="L26" s="164">
        <v>0</v>
      </c>
      <c r="M26" s="387">
        <v>0</v>
      </c>
      <c r="N26" s="190">
        <f t="shared" ref="N26:N29" si="4">F26/1.19</f>
        <v>0</v>
      </c>
      <c r="O26" s="279">
        <v>0</v>
      </c>
      <c r="P26" s="194">
        <f>I26/1.19</f>
        <v>0</v>
      </c>
      <c r="Q26" s="194">
        <f>J26/1.19</f>
        <v>0</v>
      </c>
      <c r="R26" s="190">
        <f>K26/1.19</f>
        <v>0</v>
      </c>
      <c r="S26" s="190">
        <f>L26/1.19</f>
        <v>0</v>
      </c>
      <c r="T26" s="190">
        <f>M26/1.19</f>
        <v>0</v>
      </c>
      <c r="U26" s="430">
        <f>G26/1.19</f>
        <v>0</v>
      </c>
      <c r="V26" s="161">
        <f>N26+O26+P26+Q26+R26+S26+T26</f>
        <v>0</v>
      </c>
      <c r="W26" s="54" t="s">
        <v>135</v>
      </c>
      <c r="X26" s="54" t="s">
        <v>178</v>
      </c>
      <c r="Y26" s="55"/>
      <c r="Z26" s="169"/>
      <c r="AA26" s="57"/>
      <c r="AB26" s="59"/>
      <c r="AC26" s="135"/>
    </row>
    <row r="27" spans="1:157" ht="83.25" customHeight="1" thickBot="1" x14ac:dyDescent="0.25">
      <c r="A27" s="294">
        <v>7</v>
      </c>
      <c r="B27" s="201" t="s">
        <v>67</v>
      </c>
      <c r="C27" s="297">
        <v>5</v>
      </c>
      <c r="D27" s="47" t="s">
        <v>277</v>
      </c>
      <c r="E27" s="295" t="s">
        <v>263</v>
      </c>
      <c r="F27" s="164">
        <v>0</v>
      </c>
      <c r="G27" s="418">
        <v>0</v>
      </c>
      <c r="H27" s="296">
        <v>28000</v>
      </c>
      <c r="I27" s="296">
        <v>0</v>
      </c>
      <c r="J27" s="188">
        <v>0</v>
      </c>
      <c r="K27" s="98">
        <v>0</v>
      </c>
      <c r="L27" s="164">
        <v>0</v>
      </c>
      <c r="M27" s="387">
        <v>0</v>
      </c>
      <c r="N27" s="292">
        <f t="shared" si="4"/>
        <v>0</v>
      </c>
      <c r="O27" s="292">
        <f>H27/1.19</f>
        <v>23529.411764705885</v>
      </c>
      <c r="P27" s="292">
        <f>I27/1.19</f>
        <v>0</v>
      </c>
      <c r="Q27" s="292">
        <f>J27/1.19</f>
        <v>0</v>
      </c>
      <c r="R27" s="292">
        <f>K27/1.19</f>
        <v>0</v>
      </c>
      <c r="S27" s="292">
        <f>L27/1.19</f>
        <v>0</v>
      </c>
      <c r="T27" s="292">
        <f>M27/1.09</f>
        <v>0</v>
      </c>
      <c r="U27" s="430">
        <f>G27/1.19</f>
        <v>0</v>
      </c>
      <c r="V27" s="161">
        <f>N27+O27+P27+Q27+R27+S27+T27</f>
        <v>23529.411764705885</v>
      </c>
      <c r="W27" s="54" t="s">
        <v>135</v>
      </c>
      <c r="X27" s="54" t="s">
        <v>234</v>
      </c>
      <c r="Y27" s="242" t="s">
        <v>279</v>
      </c>
      <c r="Z27" s="293" t="s">
        <v>279</v>
      </c>
      <c r="AA27" s="57" t="s">
        <v>111</v>
      </c>
      <c r="AB27" s="291" t="s">
        <v>137</v>
      </c>
      <c r="AC27" s="135"/>
    </row>
    <row r="28" spans="1:157" ht="99" customHeight="1" thickBot="1" x14ac:dyDescent="0.25">
      <c r="A28" s="250">
        <v>8</v>
      </c>
      <c r="B28" s="201" t="s">
        <v>67</v>
      </c>
      <c r="C28" s="254">
        <v>6</v>
      </c>
      <c r="D28" s="47" t="s">
        <v>244</v>
      </c>
      <c r="E28" s="251" t="s">
        <v>325</v>
      </c>
      <c r="F28" s="164">
        <v>0</v>
      </c>
      <c r="G28" s="418">
        <v>0</v>
      </c>
      <c r="H28" s="284">
        <v>0</v>
      </c>
      <c r="I28" s="252">
        <v>0</v>
      </c>
      <c r="J28" s="188">
        <v>0</v>
      </c>
      <c r="K28" s="98">
        <v>0</v>
      </c>
      <c r="L28" s="164">
        <v>0</v>
      </c>
      <c r="M28" s="387">
        <v>0</v>
      </c>
      <c r="N28" s="253">
        <f t="shared" si="4"/>
        <v>0</v>
      </c>
      <c r="O28" s="279">
        <v>0</v>
      </c>
      <c r="P28" s="253">
        <f t="shared" ref="P28:T29" si="5">I28/1.19</f>
        <v>0</v>
      </c>
      <c r="Q28" s="253">
        <f t="shared" si="5"/>
        <v>0</v>
      </c>
      <c r="R28" s="253">
        <f t="shared" si="5"/>
        <v>0</v>
      </c>
      <c r="S28" s="253">
        <f t="shared" si="5"/>
        <v>0</v>
      </c>
      <c r="T28" s="253">
        <f t="shared" si="5"/>
        <v>0</v>
      </c>
      <c r="U28" s="430">
        <f>G28/1.19</f>
        <v>0</v>
      </c>
      <c r="V28" s="161">
        <f>N28+O28+P28+Q28+R28+S28+T28</f>
        <v>0</v>
      </c>
      <c r="W28" s="54" t="s">
        <v>135</v>
      </c>
      <c r="X28" s="54" t="s">
        <v>178</v>
      </c>
      <c r="Y28" s="55"/>
      <c r="Z28" s="169"/>
      <c r="AA28" s="57"/>
      <c r="AB28" s="59"/>
      <c r="AC28" s="135"/>
    </row>
    <row r="29" spans="1:157" ht="90.75" customHeight="1" thickBot="1" x14ac:dyDescent="0.25">
      <c r="A29" s="195">
        <v>9</v>
      </c>
      <c r="B29" s="201" t="s">
        <v>67</v>
      </c>
      <c r="C29" s="195">
        <v>7</v>
      </c>
      <c r="D29" s="47" t="s">
        <v>222</v>
      </c>
      <c r="E29" s="197" t="s">
        <v>145</v>
      </c>
      <c r="F29" s="164">
        <v>170000</v>
      </c>
      <c r="G29" s="418">
        <v>0</v>
      </c>
      <c r="H29" s="284">
        <v>0</v>
      </c>
      <c r="I29" s="196">
        <v>0</v>
      </c>
      <c r="J29" s="188">
        <v>79490</v>
      </c>
      <c r="K29" s="98">
        <v>0</v>
      </c>
      <c r="L29" s="164">
        <v>2000</v>
      </c>
      <c r="M29" s="387">
        <v>0</v>
      </c>
      <c r="N29" s="208">
        <f t="shared" si="4"/>
        <v>142857.14285714287</v>
      </c>
      <c r="O29" s="279">
        <v>0</v>
      </c>
      <c r="P29" s="194">
        <f t="shared" si="5"/>
        <v>0</v>
      </c>
      <c r="Q29" s="194">
        <f t="shared" si="5"/>
        <v>66798.319327731093</v>
      </c>
      <c r="R29" s="194">
        <f t="shared" si="5"/>
        <v>0</v>
      </c>
      <c r="S29" s="194">
        <f t="shared" si="5"/>
        <v>1680.6722689075632</v>
      </c>
      <c r="T29" s="194">
        <f t="shared" si="5"/>
        <v>0</v>
      </c>
      <c r="U29" s="414">
        <f>G29/1.19</f>
        <v>0</v>
      </c>
      <c r="V29" s="161">
        <f>N29+O29+U29+P29+Q29+R29+S29+T29</f>
        <v>211336.13445378153</v>
      </c>
      <c r="W29" s="54" t="s">
        <v>135</v>
      </c>
      <c r="X29" s="54" t="s">
        <v>234</v>
      </c>
      <c r="Y29" s="199" t="s">
        <v>279</v>
      </c>
      <c r="Z29" s="199" t="s">
        <v>279</v>
      </c>
      <c r="AA29" s="62" t="s">
        <v>111</v>
      </c>
      <c r="AB29" s="59" t="s">
        <v>137</v>
      </c>
      <c r="AC29" s="135"/>
    </row>
    <row r="30" spans="1:157" ht="37.5" customHeight="1" thickBot="1" x14ac:dyDescent="0.25">
      <c r="A30" s="195">
        <v>10</v>
      </c>
      <c r="B30" s="201"/>
      <c r="C30" s="195"/>
      <c r="D30" s="47" t="s">
        <v>238</v>
      </c>
      <c r="E30" s="197"/>
      <c r="F30" s="185">
        <f>F26+F27+F28+F29</f>
        <v>170000</v>
      </c>
      <c r="G30" s="185">
        <f>G26+G27+G28+G29</f>
        <v>0</v>
      </c>
      <c r="H30" s="314">
        <f t="shared" ref="H30:T30" si="6">H26+H27+H28+H29</f>
        <v>28000</v>
      </c>
      <c r="I30" s="164">
        <f t="shared" si="6"/>
        <v>0</v>
      </c>
      <c r="J30" s="451">
        <f t="shared" si="6"/>
        <v>79490</v>
      </c>
      <c r="K30" s="164">
        <f t="shared" si="6"/>
        <v>0</v>
      </c>
      <c r="L30" s="314">
        <f t="shared" si="6"/>
        <v>2000</v>
      </c>
      <c r="M30" s="314">
        <f t="shared" si="6"/>
        <v>0</v>
      </c>
      <c r="N30" s="243">
        <f t="shared" si="6"/>
        <v>142857.14285714287</v>
      </c>
      <c r="O30" s="310">
        <f t="shared" si="6"/>
        <v>23529.411764705885</v>
      </c>
      <c r="P30" s="243">
        <f t="shared" si="6"/>
        <v>0</v>
      </c>
      <c r="Q30" s="310">
        <f t="shared" si="6"/>
        <v>66798.319327731093</v>
      </c>
      <c r="R30" s="243">
        <f t="shared" si="6"/>
        <v>0</v>
      </c>
      <c r="S30" s="310">
        <f t="shared" si="6"/>
        <v>1680.6722689075632</v>
      </c>
      <c r="T30" s="310">
        <f t="shared" si="6"/>
        <v>0</v>
      </c>
      <c r="U30" s="414">
        <f>U26+U27+U28+U29</f>
        <v>0</v>
      </c>
      <c r="V30" s="161">
        <f>SUM(N30:U30)</f>
        <v>234865.5462184874</v>
      </c>
      <c r="W30" s="54"/>
      <c r="X30" s="54"/>
      <c r="Y30" s="55"/>
      <c r="Z30" s="169"/>
      <c r="AA30" s="202"/>
      <c r="AB30" s="59"/>
      <c r="AC30" s="135"/>
    </row>
    <row r="31" spans="1:157" ht="99" customHeight="1" thickBot="1" x14ac:dyDescent="0.25">
      <c r="A31" s="195">
        <v>11</v>
      </c>
      <c r="B31" s="201" t="s">
        <v>165</v>
      </c>
      <c r="C31" s="195">
        <v>8</v>
      </c>
      <c r="D31" s="47" t="s">
        <v>302</v>
      </c>
      <c r="E31" s="197" t="s">
        <v>306</v>
      </c>
      <c r="F31" s="205">
        <v>0</v>
      </c>
      <c r="G31" s="417">
        <v>0</v>
      </c>
      <c r="H31" s="284">
        <v>0</v>
      </c>
      <c r="I31" s="267">
        <v>0</v>
      </c>
      <c r="J31" s="206">
        <v>0</v>
      </c>
      <c r="K31" s="98">
        <v>0</v>
      </c>
      <c r="L31" s="205">
        <v>0</v>
      </c>
      <c r="M31" s="387">
        <v>0</v>
      </c>
      <c r="N31" s="194">
        <f t="shared" ref="N31:N38" si="7">F31/1.19</f>
        <v>0</v>
      </c>
      <c r="O31" s="310">
        <f t="shared" ref="O31:O44" si="8">H31/1.19</f>
        <v>0</v>
      </c>
      <c r="P31" s="310">
        <f t="shared" ref="P31:P44" si="9">I31/1.19</f>
        <v>0</v>
      </c>
      <c r="Q31" s="310">
        <f t="shared" ref="Q31:Q44" si="10">J31/1.19</f>
        <v>0</v>
      </c>
      <c r="R31" s="310">
        <f t="shared" ref="R31:R44" si="11">K31/1.19</f>
        <v>0</v>
      </c>
      <c r="S31" s="310">
        <f t="shared" ref="S31:S44" si="12">L31/1.19</f>
        <v>0</v>
      </c>
      <c r="T31" s="310">
        <f t="shared" ref="T31:T44" si="13">M31/1.19</f>
        <v>0</v>
      </c>
      <c r="U31" s="430">
        <f t="shared" ref="U31:U44" si="14">G31/1.19</f>
        <v>0</v>
      </c>
      <c r="V31" s="161">
        <f t="shared" ref="V31:V39" si="15">N31+O31+P31+Q31+R31+S31+T31</f>
        <v>0</v>
      </c>
      <c r="W31" s="54" t="s">
        <v>135</v>
      </c>
      <c r="X31" s="54" t="s">
        <v>178</v>
      </c>
      <c r="Y31" s="55"/>
      <c r="Z31" s="169"/>
      <c r="AA31" s="202"/>
      <c r="AB31" s="170"/>
      <c r="AC31" s="135"/>
    </row>
    <row r="32" spans="1:157" ht="99.75" customHeight="1" thickBot="1" x14ac:dyDescent="0.25">
      <c r="A32" s="325">
        <v>12</v>
      </c>
      <c r="B32" s="201" t="s">
        <v>165</v>
      </c>
      <c r="C32" s="325">
        <v>8.1</v>
      </c>
      <c r="D32" s="47" t="s">
        <v>317</v>
      </c>
      <c r="E32" s="326" t="s">
        <v>307</v>
      </c>
      <c r="F32" s="205">
        <v>0</v>
      </c>
      <c r="G32" s="417">
        <v>0</v>
      </c>
      <c r="H32" s="327">
        <v>0</v>
      </c>
      <c r="I32" s="185">
        <v>0</v>
      </c>
      <c r="J32" s="336">
        <v>0</v>
      </c>
      <c r="K32" s="223">
        <v>0</v>
      </c>
      <c r="L32" s="337">
        <v>0</v>
      </c>
      <c r="M32" s="327">
        <v>0</v>
      </c>
      <c r="N32" s="322">
        <f t="shared" si="7"/>
        <v>0</v>
      </c>
      <c r="O32" s="322">
        <f t="shared" si="8"/>
        <v>0</v>
      </c>
      <c r="P32" s="322">
        <f t="shared" si="9"/>
        <v>0</v>
      </c>
      <c r="Q32" s="322">
        <f t="shared" si="10"/>
        <v>0</v>
      </c>
      <c r="R32" s="322">
        <f t="shared" si="11"/>
        <v>0</v>
      </c>
      <c r="S32" s="322">
        <f t="shared" si="12"/>
        <v>0</v>
      </c>
      <c r="T32" s="322">
        <f t="shared" si="13"/>
        <v>0</v>
      </c>
      <c r="U32" s="430">
        <f t="shared" si="14"/>
        <v>0</v>
      </c>
      <c r="V32" s="161">
        <f t="shared" si="15"/>
        <v>0</v>
      </c>
      <c r="W32" s="54" t="s">
        <v>135</v>
      </c>
      <c r="X32" s="54" t="s">
        <v>178</v>
      </c>
      <c r="Y32" s="55"/>
      <c r="Z32" s="169"/>
      <c r="AA32" s="202"/>
      <c r="AB32" s="170"/>
      <c r="AC32" s="135"/>
    </row>
    <row r="33" spans="1:29" ht="102.75" customHeight="1" thickBot="1" x14ac:dyDescent="0.25">
      <c r="A33" s="325">
        <v>13</v>
      </c>
      <c r="B33" s="201" t="s">
        <v>165</v>
      </c>
      <c r="C33" s="325">
        <v>8.1999999999999993</v>
      </c>
      <c r="D33" s="47" t="s">
        <v>373</v>
      </c>
      <c r="E33" s="341" t="s">
        <v>326</v>
      </c>
      <c r="F33" s="205">
        <v>0</v>
      </c>
      <c r="G33" s="417">
        <v>0</v>
      </c>
      <c r="H33" s="327">
        <v>0</v>
      </c>
      <c r="I33" s="335">
        <v>0</v>
      </c>
      <c r="J33" s="98">
        <v>0</v>
      </c>
      <c r="K33" s="223">
        <v>0</v>
      </c>
      <c r="L33" s="327">
        <v>0</v>
      </c>
      <c r="M33" s="327">
        <v>0</v>
      </c>
      <c r="N33" s="322">
        <f t="shared" si="7"/>
        <v>0</v>
      </c>
      <c r="O33" s="322">
        <f t="shared" si="8"/>
        <v>0</v>
      </c>
      <c r="P33" s="322">
        <f t="shared" si="9"/>
        <v>0</v>
      </c>
      <c r="Q33" s="322">
        <f t="shared" si="10"/>
        <v>0</v>
      </c>
      <c r="R33" s="322">
        <f t="shared" si="11"/>
        <v>0</v>
      </c>
      <c r="S33" s="322">
        <f t="shared" si="12"/>
        <v>0</v>
      </c>
      <c r="T33" s="322">
        <f t="shared" si="13"/>
        <v>0</v>
      </c>
      <c r="U33" s="430">
        <f t="shared" si="14"/>
        <v>0</v>
      </c>
      <c r="V33" s="161">
        <f t="shared" si="15"/>
        <v>0</v>
      </c>
      <c r="W33" s="54" t="s">
        <v>135</v>
      </c>
      <c r="X33" s="54" t="s">
        <v>178</v>
      </c>
      <c r="Y33" s="55"/>
      <c r="Z33" s="169"/>
      <c r="AA33" s="202"/>
      <c r="AB33" s="170"/>
      <c r="AC33" s="135"/>
    </row>
    <row r="34" spans="1:29" ht="99.75" customHeight="1" thickBot="1" x14ac:dyDescent="0.25">
      <c r="A34" s="329">
        <v>14</v>
      </c>
      <c r="B34" s="201" t="s">
        <v>165</v>
      </c>
      <c r="C34" s="329">
        <v>8.3000000000000007</v>
      </c>
      <c r="D34" s="47" t="s">
        <v>304</v>
      </c>
      <c r="E34" s="331" t="s">
        <v>308</v>
      </c>
      <c r="F34" s="205">
        <v>0</v>
      </c>
      <c r="G34" s="417">
        <v>0</v>
      </c>
      <c r="H34" s="330">
        <v>0</v>
      </c>
      <c r="I34" s="335">
        <v>0</v>
      </c>
      <c r="J34" s="98">
        <v>0</v>
      </c>
      <c r="K34" s="223">
        <v>0</v>
      </c>
      <c r="L34" s="330">
        <v>0</v>
      </c>
      <c r="M34" s="185">
        <v>0</v>
      </c>
      <c r="N34" s="328">
        <f t="shared" si="7"/>
        <v>0</v>
      </c>
      <c r="O34" s="328">
        <f t="shared" si="8"/>
        <v>0</v>
      </c>
      <c r="P34" s="328">
        <f t="shared" si="9"/>
        <v>0</v>
      </c>
      <c r="Q34" s="328">
        <f t="shared" si="10"/>
        <v>0</v>
      </c>
      <c r="R34" s="328">
        <f t="shared" si="11"/>
        <v>0</v>
      </c>
      <c r="S34" s="328">
        <f t="shared" si="12"/>
        <v>0</v>
      </c>
      <c r="T34" s="328">
        <f t="shared" si="13"/>
        <v>0</v>
      </c>
      <c r="U34" s="430">
        <f t="shared" si="14"/>
        <v>0</v>
      </c>
      <c r="V34" s="161">
        <f t="shared" si="15"/>
        <v>0</v>
      </c>
      <c r="W34" s="54" t="s">
        <v>135</v>
      </c>
      <c r="X34" s="54" t="s">
        <v>178</v>
      </c>
      <c r="Y34" s="55"/>
      <c r="Z34" s="169"/>
      <c r="AA34" s="202"/>
      <c r="AB34" s="170"/>
      <c r="AC34" s="135"/>
    </row>
    <row r="35" spans="1:29" ht="99.75" customHeight="1" thickBot="1" x14ac:dyDescent="0.25">
      <c r="A35" s="329">
        <v>15</v>
      </c>
      <c r="B35" s="201" t="s">
        <v>165</v>
      </c>
      <c r="C35" s="215">
        <v>9</v>
      </c>
      <c r="D35" s="47" t="s">
        <v>318</v>
      </c>
      <c r="E35" s="217" t="s">
        <v>305</v>
      </c>
      <c r="F35" s="205">
        <v>0</v>
      </c>
      <c r="G35" s="418">
        <v>0</v>
      </c>
      <c r="H35" s="284">
        <v>0</v>
      </c>
      <c r="I35" s="185">
        <v>0</v>
      </c>
      <c r="J35" s="98">
        <v>0</v>
      </c>
      <c r="K35" s="223">
        <v>0</v>
      </c>
      <c r="L35" s="219">
        <v>0</v>
      </c>
      <c r="M35" s="185">
        <v>0</v>
      </c>
      <c r="N35" s="212">
        <f t="shared" si="7"/>
        <v>0</v>
      </c>
      <c r="O35" s="310">
        <f t="shared" si="8"/>
        <v>0</v>
      </c>
      <c r="P35" s="310">
        <f t="shared" si="9"/>
        <v>0</v>
      </c>
      <c r="Q35" s="310">
        <f t="shared" si="10"/>
        <v>0</v>
      </c>
      <c r="R35" s="310">
        <f t="shared" si="11"/>
        <v>0</v>
      </c>
      <c r="S35" s="310">
        <f t="shared" si="12"/>
        <v>0</v>
      </c>
      <c r="T35" s="310">
        <f t="shared" si="13"/>
        <v>0</v>
      </c>
      <c r="U35" s="430">
        <f t="shared" si="14"/>
        <v>0</v>
      </c>
      <c r="V35" s="161">
        <f t="shared" si="15"/>
        <v>0</v>
      </c>
      <c r="W35" s="54" t="s">
        <v>135</v>
      </c>
      <c r="X35" s="54" t="s">
        <v>178</v>
      </c>
      <c r="Y35" s="55"/>
      <c r="Z35" s="169"/>
      <c r="AA35" s="202"/>
      <c r="AB35" s="170"/>
      <c r="AC35" s="135"/>
    </row>
    <row r="36" spans="1:29" ht="99.75" customHeight="1" thickBot="1" x14ac:dyDescent="0.25">
      <c r="A36" s="385">
        <v>16</v>
      </c>
      <c r="B36" s="201" t="s">
        <v>165</v>
      </c>
      <c r="C36" s="385">
        <v>9.1</v>
      </c>
      <c r="D36" s="47" t="s">
        <v>359</v>
      </c>
      <c r="E36" s="69" t="s">
        <v>362</v>
      </c>
      <c r="F36" s="386">
        <v>5000</v>
      </c>
      <c r="G36" s="417">
        <v>0</v>
      </c>
      <c r="H36" s="387">
        <v>0</v>
      </c>
      <c r="I36" s="185">
        <v>0</v>
      </c>
      <c r="J36" s="98">
        <v>0</v>
      </c>
      <c r="K36" s="223">
        <v>0</v>
      </c>
      <c r="L36" s="387">
        <v>0</v>
      </c>
      <c r="M36" s="185">
        <v>0</v>
      </c>
      <c r="N36" s="384">
        <f t="shared" si="7"/>
        <v>4201.680672268908</v>
      </c>
      <c r="O36" s="384">
        <f t="shared" si="8"/>
        <v>0</v>
      </c>
      <c r="P36" s="384">
        <f t="shared" si="9"/>
        <v>0</v>
      </c>
      <c r="Q36" s="384">
        <f t="shared" si="10"/>
        <v>0</v>
      </c>
      <c r="R36" s="384">
        <f t="shared" si="11"/>
        <v>0</v>
      </c>
      <c r="S36" s="384">
        <f t="shared" si="12"/>
        <v>0</v>
      </c>
      <c r="T36" s="384">
        <f t="shared" si="13"/>
        <v>0</v>
      </c>
      <c r="U36" s="430">
        <f t="shared" si="14"/>
        <v>0</v>
      </c>
      <c r="V36" s="161">
        <f t="shared" si="15"/>
        <v>4201.680672268908</v>
      </c>
      <c r="W36" s="54" t="s">
        <v>135</v>
      </c>
      <c r="X36" s="54" t="s">
        <v>178</v>
      </c>
      <c r="Y36" s="55" t="s">
        <v>285</v>
      </c>
      <c r="Z36" s="169" t="s">
        <v>296</v>
      </c>
      <c r="AA36" s="202" t="s">
        <v>112</v>
      </c>
      <c r="AB36" s="170" t="s">
        <v>137</v>
      </c>
      <c r="AC36" s="135"/>
    </row>
    <row r="37" spans="1:29" ht="99.75" customHeight="1" thickBot="1" x14ac:dyDescent="0.25">
      <c r="A37" s="385">
        <v>17</v>
      </c>
      <c r="B37" s="201" t="s">
        <v>165</v>
      </c>
      <c r="C37" s="385">
        <v>9.1999999999999993</v>
      </c>
      <c r="D37" s="47" t="s">
        <v>360</v>
      </c>
      <c r="E37" s="69" t="s">
        <v>364</v>
      </c>
      <c r="F37" s="386">
        <v>80000</v>
      </c>
      <c r="G37" s="417">
        <v>0</v>
      </c>
      <c r="H37" s="387">
        <v>0</v>
      </c>
      <c r="I37" s="185">
        <v>0</v>
      </c>
      <c r="J37" s="98">
        <v>0</v>
      </c>
      <c r="K37" s="223">
        <v>0</v>
      </c>
      <c r="L37" s="387">
        <v>0</v>
      </c>
      <c r="M37" s="185">
        <v>0</v>
      </c>
      <c r="N37" s="384">
        <f t="shared" si="7"/>
        <v>67226.890756302528</v>
      </c>
      <c r="O37" s="384">
        <f t="shared" si="8"/>
        <v>0</v>
      </c>
      <c r="P37" s="384">
        <f t="shared" si="9"/>
        <v>0</v>
      </c>
      <c r="Q37" s="384">
        <f t="shared" si="10"/>
        <v>0</v>
      </c>
      <c r="R37" s="384">
        <f t="shared" si="11"/>
        <v>0</v>
      </c>
      <c r="S37" s="384">
        <f t="shared" si="12"/>
        <v>0</v>
      </c>
      <c r="T37" s="384">
        <f t="shared" si="13"/>
        <v>0</v>
      </c>
      <c r="U37" s="430">
        <f t="shared" si="14"/>
        <v>0</v>
      </c>
      <c r="V37" s="161">
        <f t="shared" si="15"/>
        <v>67226.890756302528</v>
      </c>
      <c r="W37" s="54" t="s">
        <v>135</v>
      </c>
      <c r="X37" s="54" t="s">
        <v>178</v>
      </c>
      <c r="Y37" s="55" t="s">
        <v>285</v>
      </c>
      <c r="Z37" s="169" t="s">
        <v>296</v>
      </c>
      <c r="AA37" s="202" t="s">
        <v>112</v>
      </c>
      <c r="AB37" s="170" t="s">
        <v>137</v>
      </c>
      <c r="AC37" s="135"/>
    </row>
    <row r="38" spans="1:29" ht="99.75" customHeight="1" thickBot="1" x14ac:dyDescent="0.25">
      <c r="A38" s="385">
        <v>18</v>
      </c>
      <c r="B38" s="201" t="s">
        <v>165</v>
      </c>
      <c r="C38" s="385">
        <v>9.3000000000000007</v>
      </c>
      <c r="D38" s="47" t="s">
        <v>361</v>
      </c>
      <c r="E38" s="69" t="s">
        <v>363</v>
      </c>
      <c r="F38" s="387">
        <v>0</v>
      </c>
      <c r="G38" s="418">
        <v>0</v>
      </c>
      <c r="H38" s="387">
        <v>0</v>
      </c>
      <c r="I38" s="185">
        <v>0</v>
      </c>
      <c r="J38" s="98">
        <v>0</v>
      </c>
      <c r="K38" s="223">
        <v>0</v>
      </c>
      <c r="L38" s="387">
        <v>0</v>
      </c>
      <c r="M38" s="185">
        <v>0</v>
      </c>
      <c r="N38" s="384">
        <f t="shared" si="7"/>
        <v>0</v>
      </c>
      <c r="O38" s="384">
        <f t="shared" si="8"/>
        <v>0</v>
      </c>
      <c r="P38" s="384">
        <f t="shared" si="9"/>
        <v>0</v>
      </c>
      <c r="Q38" s="384">
        <f t="shared" si="10"/>
        <v>0</v>
      </c>
      <c r="R38" s="384">
        <f t="shared" si="11"/>
        <v>0</v>
      </c>
      <c r="S38" s="384">
        <f t="shared" si="12"/>
        <v>0</v>
      </c>
      <c r="T38" s="384">
        <f t="shared" si="13"/>
        <v>0</v>
      </c>
      <c r="U38" s="430">
        <f t="shared" si="14"/>
        <v>0</v>
      </c>
      <c r="V38" s="161">
        <f t="shared" si="15"/>
        <v>0</v>
      </c>
      <c r="W38" s="54" t="s">
        <v>135</v>
      </c>
      <c r="X38" s="54" t="s">
        <v>178</v>
      </c>
      <c r="Y38" s="242"/>
      <c r="Z38" s="169"/>
      <c r="AA38" s="202"/>
      <c r="AB38" s="170"/>
      <c r="AC38" s="135"/>
    </row>
    <row r="39" spans="1:29" ht="99.75" customHeight="1" thickBot="1" x14ac:dyDescent="0.25">
      <c r="A39" s="425">
        <v>20</v>
      </c>
      <c r="B39" s="201" t="s">
        <v>165</v>
      </c>
      <c r="C39" s="425">
        <v>9.4</v>
      </c>
      <c r="D39" s="160" t="s">
        <v>409</v>
      </c>
      <c r="E39" s="69" t="s">
        <v>402</v>
      </c>
      <c r="F39" s="266">
        <v>358000</v>
      </c>
      <c r="G39" s="266">
        <v>0</v>
      </c>
      <c r="H39" s="266">
        <v>0</v>
      </c>
      <c r="I39" s="266">
        <v>0</v>
      </c>
      <c r="J39" s="266">
        <v>0</v>
      </c>
      <c r="K39" s="266">
        <v>0</v>
      </c>
      <c r="L39" s="266">
        <v>0</v>
      </c>
      <c r="M39" s="266">
        <v>0</v>
      </c>
      <c r="N39" s="172">
        <f>F39/1.19</f>
        <v>300840.33613445377</v>
      </c>
      <c r="O39" s="172">
        <f t="shared" si="8"/>
        <v>0</v>
      </c>
      <c r="P39" s="172">
        <f t="shared" si="9"/>
        <v>0</v>
      </c>
      <c r="Q39" s="172">
        <f t="shared" si="10"/>
        <v>0</v>
      </c>
      <c r="R39" s="172">
        <f t="shared" si="11"/>
        <v>0</v>
      </c>
      <c r="S39" s="172">
        <f t="shared" si="12"/>
        <v>0</v>
      </c>
      <c r="T39" s="172">
        <f t="shared" si="13"/>
        <v>0</v>
      </c>
      <c r="U39" s="172">
        <f t="shared" si="14"/>
        <v>0</v>
      </c>
      <c r="V39" s="161">
        <f t="shared" si="15"/>
        <v>300840.33613445377</v>
      </c>
      <c r="W39" s="54" t="s">
        <v>135</v>
      </c>
      <c r="X39" s="54" t="s">
        <v>178</v>
      </c>
      <c r="Y39" s="242" t="s">
        <v>287</v>
      </c>
      <c r="Z39" s="426" t="s">
        <v>290</v>
      </c>
      <c r="AA39" s="202" t="s">
        <v>112</v>
      </c>
      <c r="AB39" s="170" t="s">
        <v>404</v>
      </c>
      <c r="AC39" s="135"/>
    </row>
    <row r="40" spans="1:29" ht="28.5" customHeight="1" thickBot="1" x14ac:dyDescent="0.25">
      <c r="A40" s="425">
        <v>21</v>
      </c>
      <c r="B40" s="201"/>
      <c r="C40" s="425"/>
      <c r="D40" s="160" t="s">
        <v>237</v>
      </c>
      <c r="E40" s="69"/>
      <c r="F40" s="266">
        <f>SUM(F31:F39)</f>
        <v>443000</v>
      </c>
      <c r="G40" s="266">
        <v>0</v>
      </c>
      <c r="H40" s="266">
        <f t="shared" ref="H40:M40" si="16">H39</f>
        <v>0</v>
      </c>
      <c r="I40" s="266">
        <f t="shared" si="16"/>
        <v>0</v>
      </c>
      <c r="J40" s="266">
        <f t="shared" si="16"/>
        <v>0</v>
      </c>
      <c r="K40" s="266">
        <f t="shared" si="16"/>
        <v>0</v>
      </c>
      <c r="L40" s="266">
        <f t="shared" si="16"/>
        <v>0</v>
      </c>
      <c r="M40" s="266">
        <f t="shared" si="16"/>
        <v>0</v>
      </c>
      <c r="N40" s="172">
        <f>F40/1.19</f>
        <v>372268.90756302525</v>
      </c>
      <c r="O40" s="172">
        <f t="shared" si="8"/>
        <v>0</v>
      </c>
      <c r="P40" s="172">
        <f t="shared" si="9"/>
        <v>0</v>
      </c>
      <c r="Q40" s="172">
        <f t="shared" si="10"/>
        <v>0</v>
      </c>
      <c r="R40" s="172">
        <f t="shared" si="11"/>
        <v>0</v>
      </c>
      <c r="S40" s="172">
        <f t="shared" si="12"/>
        <v>0</v>
      </c>
      <c r="T40" s="172">
        <f t="shared" si="13"/>
        <v>0</v>
      </c>
      <c r="U40" s="172">
        <f t="shared" si="14"/>
        <v>0</v>
      </c>
      <c r="V40" s="172">
        <f>SUM(V31:V39)</f>
        <v>372268.90756302519</v>
      </c>
      <c r="W40" s="54"/>
      <c r="X40" s="54"/>
      <c r="Y40" s="242"/>
      <c r="Z40" s="427"/>
      <c r="AA40" s="202"/>
      <c r="AB40" s="170"/>
      <c r="AC40" s="135"/>
    </row>
    <row r="41" spans="1:29" ht="93.75" customHeight="1" thickBot="1" x14ac:dyDescent="0.25">
      <c r="A41" s="425">
        <v>22</v>
      </c>
      <c r="B41" s="201" t="s">
        <v>71</v>
      </c>
      <c r="C41" s="423">
        <v>9.5</v>
      </c>
      <c r="D41" s="160" t="s">
        <v>410</v>
      </c>
      <c r="E41" s="69" t="s">
        <v>399</v>
      </c>
      <c r="F41" s="266">
        <v>88000</v>
      </c>
      <c r="G41" s="172">
        <v>0</v>
      </c>
      <c r="H41" s="172">
        <v>0</v>
      </c>
      <c r="I41" s="172">
        <v>0</v>
      </c>
      <c r="J41" s="172">
        <v>0</v>
      </c>
      <c r="K41" s="172">
        <v>0</v>
      </c>
      <c r="L41" s="172">
        <v>0</v>
      </c>
      <c r="M41" s="172">
        <v>0</v>
      </c>
      <c r="N41" s="172">
        <f>F41/1.19</f>
        <v>73949.579831932773</v>
      </c>
      <c r="O41" s="172">
        <f t="shared" si="8"/>
        <v>0</v>
      </c>
      <c r="P41" s="172">
        <f t="shared" si="9"/>
        <v>0</v>
      </c>
      <c r="Q41" s="172">
        <f t="shared" si="10"/>
        <v>0</v>
      </c>
      <c r="R41" s="172">
        <f t="shared" si="11"/>
        <v>0</v>
      </c>
      <c r="S41" s="172">
        <f t="shared" si="12"/>
        <v>0</v>
      </c>
      <c r="T41" s="172">
        <f t="shared" si="13"/>
        <v>0</v>
      </c>
      <c r="U41" s="172">
        <f t="shared" si="14"/>
        <v>0</v>
      </c>
      <c r="V41" s="161">
        <f>N41+U41+O41+P41+Q41+R41+S41+T41</f>
        <v>73949.579831932773</v>
      </c>
      <c r="W41" s="54" t="s">
        <v>135</v>
      </c>
      <c r="X41" s="54" t="s">
        <v>405</v>
      </c>
      <c r="Y41" s="429" t="s">
        <v>287</v>
      </c>
      <c r="Z41" s="424" t="s">
        <v>299</v>
      </c>
      <c r="AA41" s="202" t="s">
        <v>111</v>
      </c>
      <c r="AB41" s="170" t="s">
        <v>137</v>
      </c>
      <c r="AC41" s="135"/>
    </row>
    <row r="42" spans="1:29" ht="87" customHeight="1" thickBot="1" x14ac:dyDescent="0.25">
      <c r="A42" s="425">
        <v>23</v>
      </c>
      <c r="B42" s="201" t="s">
        <v>71</v>
      </c>
      <c r="C42" s="423">
        <v>9.6</v>
      </c>
      <c r="D42" s="160" t="s">
        <v>411</v>
      </c>
      <c r="E42" s="69" t="s">
        <v>400</v>
      </c>
      <c r="F42" s="266">
        <v>74000</v>
      </c>
      <c r="G42" s="172">
        <v>0</v>
      </c>
      <c r="H42" s="172">
        <v>0</v>
      </c>
      <c r="I42" s="172">
        <v>0</v>
      </c>
      <c r="J42" s="172">
        <v>0</v>
      </c>
      <c r="K42" s="172">
        <v>0</v>
      </c>
      <c r="L42" s="172">
        <v>0</v>
      </c>
      <c r="M42" s="172">
        <v>0</v>
      </c>
      <c r="N42" s="172">
        <f t="shared" ref="N42:N43" si="17">F42/1.19</f>
        <v>62184.873949579836</v>
      </c>
      <c r="O42" s="172">
        <f t="shared" si="8"/>
        <v>0</v>
      </c>
      <c r="P42" s="172">
        <f t="shared" si="9"/>
        <v>0</v>
      </c>
      <c r="Q42" s="172">
        <f t="shared" si="10"/>
        <v>0</v>
      </c>
      <c r="R42" s="172">
        <f t="shared" si="11"/>
        <v>0</v>
      </c>
      <c r="S42" s="172">
        <f t="shared" si="12"/>
        <v>0</v>
      </c>
      <c r="T42" s="172">
        <f t="shared" si="13"/>
        <v>0</v>
      </c>
      <c r="U42" s="172">
        <f t="shared" si="14"/>
        <v>0</v>
      </c>
      <c r="V42" s="161">
        <f>N42+U42+O42+P42+Q42+R42+S42+T42</f>
        <v>62184.873949579836</v>
      </c>
      <c r="W42" s="54" t="s">
        <v>135</v>
      </c>
      <c r="X42" s="54" t="s">
        <v>405</v>
      </c>
      <c r="Y42" s="242" t="s">
        <v>287</v>
      </c>
      <c r="Z42" s="428" t="s">
        <v>299</v>
      </c>
      <c r="AA42" s="202" t="s">
        <v>111</v>
      </c>
      <c r="AB42" s="170" t="s">
        <v>137</v>
      </c>
      <c r="AC42" s="135"/>
    </row>
    <row r="43" spans="1:29" ht="96.75" customHeight="1" thickBot="1" x14ac:dyDescent="0.25">
      <c r="A43" s="425">
        <v>24</v>
      </c>
      <c r="B43" s="201" t="s">
        <v>71</v>
      </c>
      <c r="C43" s="423">
        <v>9.6999999999999993</v>
      </c>
      <c r="D43" s="160" t="s">
        <v>412</v>
      </c>
      <c r="E43" s="69" t="s">
        <v>398</v>
      </c>
      <c r="F43" s="266">
        <v>12000</v>
      </c>
      <c r="G43" s="172">
        <v>0</v>
      </c>
      <c r="H43" s="172">
        <v>0</v>
      </c>
      <c r="I43" s="172">
        <v>0</v>
      </c>
      <c r="J43" s="172">
        <v>0</v>
      </c>
      <c r="K43" s="172">
        <v>0</v>
      </c>
      <c r="L43" s="172">
        <v>0</v>
      </c>
      <c r="M43" s="172">
        <v>0</v>
      </c>
      <c r="N43" s="172">
        <f t="shared" si="17"/>
        <v>10084.033613445379</v>
      </c>
      <c r="O43" s="172">
        <f t="shared" si="8"/>
        <v>0</v>
      </c>
      <c r="P43" s="172">
        <f t="shared" si="9"/>
        <v>0</v>
      </c>
      <c r="Q43" s="172">
        <f t="shared" si="10"/>
        <v>0</v>
      </c>
      <c r="R43" s="172">
        <f t="shared" si="11"/>
        <v>0</v>
      </c>
      <c r="S43" s="172">
        <f t="shared" si="12"/>
        <v>0</v>
      </c>
      <c r="T43" s="172">
        <f t="shared" si="13"/>
        <v>0</v>
      </c>
      <c r="U43" s="172">
        <f t="shared" si="14"/>
        <v>0</v>
      </c>
      <c r="V43" s="161">
        <f>N43+U43+O43+P43+Q43+R43+S43+T43</f>
        <v>10084.033613445379</v>
      </c>
      <c r="W43" s="54" t="s">
        <v>135</v>
      </c>
      <c r="X43" s="54" t="s">
        <v>405</v>
      </c>
      <c r="Y43" s="242" t="s">
        <v>287</v>
      </c>
      <c r="Z43" s="428" t="s">
        <v>299</v>
      </c>
      <c r="AA43" s="202" t="s">
        <v>111</v>
      </c>
      <c r="AB43" s="170" t="s">
        <v>137</v>
      </c>
      <c r="AC43" s="135"/>
    </row>
    <row r="44" spans="1:29" ht="95.25" customHeight="1" thickBot="1" x14ac:dyDescent="0.25">
      <c r="A44" s="425">
        <v>25</v>
      </c>
      <c r="B44" s="201" t="s">
        <v>71</v>
      </c>
      <c r="C44" s="423">
        <v>9.8000000000000007</v>
      </c>
      <c r="D44" s="160" t="s">
        <v>415</v>
      </c>
      <c r="E44" s="69" t="s">
        <v>394</v>
      </c>
      <c r="F44" s="266">
        <v>28000</v>
      </c>
      <c r="G44" s="172">
        <v>0</v>
      </c>
      <c r="H44" s="172">
        <v>0</v>
      </c>
      <c r="I44" s="172">
        <v>0</v>
      </c>
      <c r="J44" s="172">
        <v>0</v>
      </c>
      <c r="K44" s="172">
        <v>0</v>
      </c>
      <c r="L44" s="172">
        <v>0</v>
      </c>
      <c r="M44" s="172">
        <v>0</v>
      </c>
      <c r="N44" s="172">
        <f>F44/1.19</f>
        <v>23529.411764705885</v>
      </c>
      <c r="O44" s="172">
        <f t="shared" si="8"/>
        <v>0</v>
      </c>
      <c r="P44" s="172">
        <f t="shared" si="9"/>
        <v>0</v>
      </c>
      <c r="Q44" s="172">
        <f t="shared" si="10"/>
        <v>0</v>
      </c>
      <c r="R44" s="172">
        <f t="shared" si="11"/>
        <v>0</v>
      </c>
      <c r="S44" s="172">
        <f t="shared" si="12"/>
        <v>0</v>
      </c>
      <c r="T44" s="172">
        <f t="shared" si="13"/>
        <v>0</v>
      </c>
      <c r="U44" s="172">
        <f t="shared" si="14"/>
        <v>0</v>
      </c>
      <c r="V44" s="161">
        <f>N44+U44+O44+P44+Q44+R44+S44+T44</f>
        <v>23529.411764705885</v>
      </c>
      <c r="W44" s="54" t="s">
        <v>135</v>
      </c>
      <c r="X44" s="54" t="s">
        <v>178</v>
      </c>
      <c r="Y44" s="242" t="s">
        <v>287</v>
      </c>
      <c r="Z44" s="428" t="s">
        <v>290</v>
      </c>
      <c r="AA44" s="202" t="s">
        <v>112</v>
      </c>
      <c r="AB44" s="170" t="s">
        <v>404</v>
      </c>
      <c r="AC44" s="135"/>
    </row>
    <row r="45" spans="1:29" ht="28.5" customHeight="1" thickBot="1" x14ac:dyDescent="0.25">
      <c r="A45" s="425">
        <v>26</v>
      </c>
      <c r="B45" s="201"/>
      <c r="C45" s="423"/>
      <c r="D45" s="160" t="s">
        <v>401</v>
      </c>
      <c r="E45" s="69"/>
      <c r="F45" s="266">
        <f>F41+F42+F43+F44</f>
        <v>202000</v>
      </c>
      <c r="G45" s="266">
        <v>0</v>
      </c>
      <c r="H45" s="266">
        <f t="shared" ref="H45:V45" si="18">H41+H42+H43+H44</f>
        <v>0</v>
      </c>
      <c r="I45" s="266">
        <f t="shared" si="18"/>
        <v>0</v>
      </c>
      <c r="J45" s="266">
        <f t="shared" si="18"/>
        <v>0</v>
      </c>
      <c r="K45" s="266">
        <f t="shared" si="18"/>
        <v>0</v>
      </c>
      <c r="L45" s="266">
        <f t="shared" si="18"/>
        <v>0</v>
      </c>
      <c r="M45" s="266">
        <f t="shared" si="18"/>
        <v>0</v>
      </c>
      <c r="N45" s="172">
        <f>N41+N42+N43+N44</f>
        <v>169747.89915966388</v>
      </c>
      <c r="O45" s="172">
        <f t="shared" si="18"/>
        <v>0</v>
      </c>
      <c r="P45" s="172">
        <f t="shared" si="18"/>
        <v>0</v>
      </c>
      <c r="Q45" s="172">
        <f t="shared" si="18"/>
        <v>0</v>
      </c>
      <c r="R45" s="172">
        <f t="shared" si="18"/>
        <v>0</v>
      </c>
      <c r="S45" s="172">
        <f t="shared" si="18"/>
        <v>0</v>
      </c>
      <c r="T45" s="172">
        <f t="shared" si="18"/>
        <v>0</v>
      </c>
      <c r="U45" s="172">
        <f>U41+U42+U43+U44</f>
        <v>0</v>
      </c>
      <c r="V45" s="172">
        <f t="shared" si="18"/>
        <v>169747.89915966388</v>
      </c>
      <c r="W45" s="54"/>
      <c r="X45" s="54"/>
      <c r="Y45" s="242"/>
      <c r="Z45" s="427"/>
      <c r="AA45" s="202"/>
      <c r="AB45" s="170"/>
      <c r="AC45" s="135"/>
    </row>
    <row r="46" spans="1:29" ht="89.25" customHeight="1" thickBot="1" x14ac:dyDescent="0.25">
      <c r="A46" s="425">
        <v>27</v>
      </c>
      <c r="B46" s="201" t="s">
        <v>27</v>
      </c>
      <c r="C46" s="263">
        <v>10</v>
      </c>
      <c r="D46" s="160" t="s">
        <v>319</v>
      </c>
      <c r="E46" s="69" t="s">
        <v>253</v>
      </c>
      <c r="F46" s="185">
        <v>141500</v>
      </c>
      <c r="G46" s="185">
        <v>0</v>
      </c>
      <c r="H46" s="185">
        <v>0</v>
      </c>
      <c r="I46" s="185">
        <v>0</v>
      </c>
      <c r="J46" s="185">
        <v>0</v>
      </c>
      <c r="K46" s="185">
        <v>0</v>
      </c>
      <c r="L46" s="185">
        <v>0</v>
      </c>
      <c r="M46" s="266">
        <v>0</v>
      </c>
      <c r="N46" s="172">
        <f>F46/1.19</f>
        <v>118907.5630252101</v>
      </c>
      <c r="O46" s="172">
        <f t="shared" ref="O46:T46" si="19">H46/1.19</f>
        <v>0</v>
      </c>
      <c r="P46" s="172">
        <f t="shared" si="19"/>
        <v>0</v>
      </c>
      <c r="Q46" s="172">
        <f t="shared" si="19"/>
        <v>0</v>
      </c>
      <c r="R46" s="172">
        <f t="shared" si="19"/>
        <v>0</v>
      </c>
      <c r="S46" s="172">
        <f t="shared" si="19"/>
        <v>0</v>
      </c>
      <c r="T46" s="172">
        <f t="shared" si="19"/>
        <v>0</v>
      </c>
      <c r="U46" s="172">
        <f>G46/1.19</f>
        <v>0</v>
      </c>
      <c r="V46" s="161">
        <f t="shared" ref="V46:V51" si="20">N46+O46+P46+Q46+R46+S46+T46</f>
        <v>118907.5630252101</v>
      </c>
      <c r="W46" s="54" t="s">
        <v>135</v>
      </c>
      <c r="X46" s="54" t="s">
        <v>234</v>
      </c>
      <c r="Y46" s="262" t="s">
        <v>279</v>
      </c>
      <c r="Z46" s="262" t="s">
        <v>279</v>
      </c>
      <c r="AA46" s="202" t="s">
        <v>111</v>
      </c>
      <c r="AB46" s="170" t="s">
        <v>137</v>
      </c>
      <c r="AC46" s="135"/>
    </row>
    <row r="47" spans="1:29" ht="33" customHeight="1" thickBot="1" x14ac:dyDescent="0.25">
      <c r="A47" s="425">
        <v>28</v>
      </c>
      <c r="B47" s="201"/>
      <c r="C47" s="263"/>
      <c r="D47" s="160" t="s">
        <v>171</v>
      </c>
      <c r="E47" s="69"/>
      <c r="F47" s="185">
        <f>F46</f>
        <v>141500</v>
      </c>
      <c r="G47" s="185">
        <v>0</v>
      </c>
      <c r="H47" s="185">
        <f t="shared" ref="H47:T47" si="21">H46</f>
        <v>0</v>
      </c>
      <c r="I47" s="185">
        <f t="shared" si="21"/>
        <v>0</v>
      </c>
      <c r="J47" s="185">
        <f t="shared" si="21"/>
        <v>0</v>
      </c>
      <c r="K47" s="185">
        <f t="shared" si="21"/>
        <v>0</v>
      </c>
      <c r="L47" s="185">
        <f t="shared" si="21"/>
        <v>0</v>
      </c>
      <c r="M47" s="185">
        <f t="shared" si="21"/>
        <v>0</v>
      </c>
      <c r="N47" s="172">
        <f>N46</f>
        <v>118907.5630252101</v>
      </c>
      <c r="O47" s="185">
        <f t="shared" si="21"/>
        <v>0</v>
      </c>
      <c r="P47" s="185">
        <f t="shared" si="21"/>
        <v>0</v>
      </c>
      <c r="Q47" s="185">
        <f t="shared" si="21"/>
        <v>0</v>
      </c>
      <c r="R47" s="185">
        <f t="shared" si="21"/>
        <v>0</v>
      </c>
      <c r="S47" s="185">
        <f t="shared" si="21"/>
        <v>0</v>
      </c>
      <c r="T47" s="185">
        <f t="shared" si="21"/>
        <v>0</v>
      </c>
      <c r="U47" s="172">
        <f>U46</f>
        <v>0</v>
      </c>
      <c r="V47" s="161">
        <f t="shared" si="20"/>
        <v>118907.5630252101</v>
      </c>
      <c r="W47" s="54"/>
      <c r="X47" s="54"/>
      <c r="Y47" s="55"/>
      <c r="Z47" s="169"/>
      <c r="AA47" s="202"/>
      <c r="AB47" s="170"/>
      <c r="AC47" s="135"/>
    </row>
    <row r="48" spans="1:29" ht="102.75" customHeight="1" thickBot="1" x14ac:dyDescent="0.25">
      <c r="A48" s="425">
        <v>29</v>
      </c>
      <c r="B48" s="201" t="s">
        <v>33</v>
      </c>
      <c r="C48" s="272">
        <v>11</v>
      </c>
      <c r="D48" s="160" t="s">
        <v>316</v>
      </c>
      <c r="E48" s="69" t="s">
        <v>259</v>
      </c>
      <c r="F48" s="185">
        <v>0</v>
      </c>
      <c r="G48" s="185">
        <v>0</v>
      </c>
      <c r="H48" s="185">
        <v>30000</v>
      </c>
      <c r="I48" s="185">
        <v>0</v>
      </c>
      <c r="J48" s="185">
        <v>203000</v>
      </c>
      <c r="K48" s="185">
        <v>0</v>
      </c>
      <c r="L48" s="185">
        <v>0</v>
      </c>
      <c r="M48" s="185">
        <v>0</v>
      </c>
      <c r="N48" s="172">
        <f>F48/1.19</f>
        <v>0</v>
      </c>
      <c r="O48" s="172">
        <f t="shared" ref="O48:T48" si="22">H48/1.19</f>
        <v>25210.084033613446</v>
      </c>
      <c r="P48" s="172">
        <f t="shared" si="22"/>
        <v>0</v>
      </c>
      <c r="Q48" s="172">
        <f t="shared" si="22"/>
        <v>170588.23529411765</v>
      </c>
      <c r="R48" s="172">
        <f t="shared" si="22"/>
        <v>0</v>
      </c>
      <c r="S48" s="172">
        <f t="shared" si="22"/>
        <v>0</v>
      </c>
      <c r="T48" s="172">
        <f t="shared" si="22"/>
        <v>0</v>
      </c>
      <c r="U48" s="172">
        <f>G48/1.19</f>
        <v>0</v>
      </c>
      <c r="V48" s="172">
        <f t="shared" si="20"/>
        <v>195798.31932773109</v>
      </c>
      <c r="W48" s="54" t="s">
        <v>262</v>
      </c>
      <c r="X48" s="54" t="s">
        <v>178</v>
      </c>
      <c r="Y48" s="55" t="s">
        <v>289</v>
      </c>
      <c r="Z48" s="169" t="s">
        <v>356</v>
      </c>
      <c r="AA48" s="202" t="s">
        <v>112</v>
      </c>
      <c r="AB48" s="170" t="s">
        <v>137</v>
      </c>
      <c r="AC48" s="135"/>
    </row>
    <row r="49" spans="1:80" ht="37.5" customHeight="1" thickBot="1" x14ac:dyDescent="0.25">
      <c r="A49" s="425">
        <v>30</v>
      </c>
      <c r="B49" s="201"/>
      <c r="C49" s="398"/>
      <c r="D49" s="160" t="s">
        <v>173</v>
      </c>
      <c r="E49" s="69"/>
      <c r="F49" s="185">
        <f>F48</f>
        <v>0</v>
      </c>
      <c r="G49" s="185">
        <v>0</v>
      </c>
      <c r="H49" s="185">
        <f t="shared" ref="H49:M49" si="23">H48</f>
        <v>30000</v>
      </c>
      <c r="I49" s="185">
        <f t="shared" si="23"/>
        <v>0</v>
      </c>
      <c r="J49" s="185">
        <f t="shared" si="23"/>
        <v>203000</v>
      </c>
      <c r="K49" s="185">
        <f t="shared" si="23"/>
        <v>0</v>
      </c>
      <c r="L49" s="185">
        <f t="shared" si="23"/>
        <v>0</v>
      </c>
      <c r="M49" s="185">
        <f t="shared" si="23"/>
        <v>0</v>
      </c>
      <c r="N49" s="172">
        <f>F49/1.19</f>
        <v>0</v>
      </c>
      <c r="O49" s="172">
        <f t="shared" ref="O49" si="24">H49/1.19</f>
        <v>25210.084033613446</v>
      </c>
      <c r="P49" s="172">
        <f t="shared" ref="P49" si="25">I49/1.19</f>
        <v>0</v>
      </c>
      <c r="Q49" s="172">
        <f t="shared" ref="Q49" si="26">J49/1.19</f>
        <v>170588.23529411765</v>
      </c>
      <c r="R49" s="172">
        <f t="shared" ref="R49" si="27">K49/1.19</f>
        <v>0</v>
      </c>
      <c r="S49" s="172">
        <f t="shared" ref="S49" si="28">L49/1.19</f>
        <v>0</v>
      </c>
      <c r="T49" s="172">
        <f t="shared" ref="T49" si="29">M49/1.19</f>
        <v>0</v>
      </c>
      <c r="U49" s="172">
        <f>G49/1.19</f>
        <v>0</v>
      </c>
      <c r="V49" s="172">
        <f t="shared" si="20"/>
        <v>195798.31932773109</v>
      </c>
      <c r="W49" s="54"/>
      <c r="X49" s="54"/>
      <c r="Y49" s="55"/>
      <c r="Z49" s="169"/>
      <c r="AA49" s="202"/>
      <c r="AB49" s="170"/>
      <c r="AC49" s="135"/>
    </row>
    <row r="50" spans="1:80" ht="102.75" customHeight="1" thickBot="1" x14ac:dyDescent="0.25">
      <c r="A50" s="425">
        <v>31</v>
      </c>
      <c r="B50" s="201" t="s">
        <v>375</v>
      </c>
      <c r="C50" s="398">
        <v>12</v>
      </c>
      <c r="D50" s="160" t="s">
        <v>316</v>
      </c>
      <c r="E50" s="69" t="s">
        <v>259</v>
      </c>
      <c r="F50" s="185">
        <v>326711.93</v>
      </c>
      <c r="G50" s="185">
        <v>0</v>
      </c>
      <c r="H50" s="185">
        <v>0</v>
      </c>
      <c r="I50" s="185">
        <v>0</v>
      </c>
      <c r="J50" s="185">
        <v>0</v>
      </c>
      <c r="K50" s="185">
        <v>0</v>
      </c>
      <c r="L50" s="185">
        <v>0</v>
      </c>
      <c r="M50" s="185">
        <v>0</v>
      </c>
      <c r="N50" s="172">
        <f>F50/1.19</f>
        <v>274547.84033613448</v>
      </c>
      <c r="O50" s="172">
        <f t="shared" ref="O50:O51" si="30">H50/1.19</f>
        <v>0</v>
      </c>
      <c r="P50" s="172">
        <f t="shared" ref="P50:P51" si="31">I50/1.19</f>
        <v>0</v>
      </c>
      <c r="Q50" s="172">
        <f t="shared" ref="Q50:Q51" si="32">J50/1.19</f>
        <v>0</v>
      </c>
      <c r="R50" s="172">
        <f t="shared" ref="R50:R51" si="33">K50/1.19</f>
        <v>0</v>
      </c>
      <c r="S50" s="172">
        <f t="shared" ref="S50:S51" si="34">L50/1.19</f>
        <v>0</v>
      </c>
      <c r="T50" s="172">
        <f t="shared" ref="T50:T51" si="35">M50/1.19</f>
        <v>0</v>
      </c>
      <c r="U50" s="172">
        <f>G50/1.19</f>
        <v>0</v>
      </c>
      <c r="V50" s="172">
        <f t="shared" si="20"/>
        <v>274547.84033613448</v>
      </c>
      <c r="W50" s="54" t="s">
        <v>262</v>
      </c>
      <c r="X50" s="54" t="s">
        <v>178</v>
      </c>
      <c r="Y50" s="55" t="s">
        <v>285</v>
      </c>
      <c r="Z50" s="169" t="s">
        <v>299</v>
      </c>
      <c r="AA50" s="202" t="s">
        <v>112</v>
      </c>
      <c r="AB50" s="170" t="s">
        <v>200</v>
      </c>
      <c r="AC50" s="135"/>
    </row>
    <row r="51" spans="1:80" ht="36.75" customHeight="1" thickBot="1" x14ac:dyDescent="0.25">
      <c r="A51" s="425">
        <v>32</v>
      </c>
      <c r="B51" s="201"/>
      <c r="C51" s="398"/>
      <c r="D51" s="160" t="s">
        <v>376</v>
      </c>
      <c r="E51" s="69"/>
      <c r="F51" s="185">
        <f>F50</f>
        <v>326711.93</v>
      </c>
      <c r="G51" s="185">
        <v>0</v>
      </c>
      <c r="H51" s="185">
        <f t="shared" ref="H51:M51" si="36">H50</f>
        <v>0</v>
      </c>
      <c r="I51" s="185">
        <f t="shared" si="36"/>
        <v>0</v>
      </c>
      <c r="J51" s="185">
        <f t="shared" si="36"/>
        <v>0</v>
      </c>
      <c r="K51" s="185">
        <f t="shared" si="36"/>
        <v>0</v>
      </c>
      <c r="L51" s="185">
        <f t="shared" si="36"/>
        <v>0</v>
      </c>
      <c r="M51" s="185">
        <f t="shared" si="36"/>
        <v>0</v>
      </c>
      <c r="N51" s="172">
        <f>F51/1.19</f>
        <v>274547.84033613448</v>
      </c>
      <c r="O51" s="172">
        <f t="shared" si="30"/>
        <v>0</v>
      </c>
      <c r="P51" s="172">
        <f t="shared" si="31"/>
        <v>0</v>
      </c>
      <c r="Q51" s="172">
        <f t="shared" si="32"/>
        <v>0</v>
      </c>
      <c r="R51" s="172">
        <f t="shared" si="33"/>
        <v>0</v>
      </c>
      <c r="S51" s="172">
        <f t="shared" si="34"/>
        <v>0</v>
      </c>
      <c r="T51" s="172">
        <f t="shared" si="35"/>
        <v>0</v>
      </c>
      <c r="U51" s="172">
        <f>G51/1.19</f>
        <v>0</v>
      </c>
      <c r="V51" s="172">
        <f t="shared" si="20"/>
        <v>274547.84033613448</v>
      </c>
      <c r="W51" s="54"/>
      <c r="X51" s="54"/>
      <c r="Y51" s="55"/>
      <c r="Z51" s="169"/>
      <c r="AA51" s="202"/>
      <c r="AB51" s="170"/>
      <c r="AC51" s="135"/>
    </row>
    <row r="52" spans="1:80" s="28" customFormat="1" ht="36" customHeight="1" thickBot="1" x14ac:dyDescent="0.25">
      <c r="A52" s="425">
        <v>33</v>
      </c>
      <c r="B52" s="166"/>
      <c r="C52" s="171"/>
      <c r="D52" s="163" t="s">
        <v>73</v>
      </c>
      <c r="E52" s="69"/>
      <c r="F52" s="207">
        <f>F22+F25+F30+F40+F45+F47+F49+F51</f>
        <v>2527211.9300000002</v>
      </c>
      <c r="G52" s="207">
        <f t="shared" ref="G52:M52" si="37">G22+G25+G30+G40+G45+G47+G49+G51</f>
        <v>0</v>
      </c>
      <c r="H52" s="207">
        <f t="shared" si="37"/>
        <v>58000</v>
      </c>
      <c r="I52" s="207">
        <f t="shared" si="37"/>
        <v>0</v>
      </c>
      <c r="J52" s="207">
        <f t="shared" si="37"/>
        <v>824490</v>
      </c>
      <c r="K52" s="207">
        <f t="shared" si="37"/>
        <v>13000</v>
      </c>
      <c r="L52" s="207">
        <f t="shared" si="37"/>
        <v>4000</v>
      </c>
      <c r="M52" s="207">
        <f t="shared" si="37"/>
        <v>0</v>
      </c>
      <c r="N52" s="172">
        <f>N22+N25+N30+N40+N45+N47+N49+N51</f>
        <v>2123707.5042016809</v>
      </c>
      <c r="O52" s="172">
        <f t="shared" ref="O52:V52" si="38">O22+O25+O30+O40+O45+O47+O49+O51</f>
        <v>48739.495798319331</v>
      </c>
      <c r="P52" s="172">
        <f t="shared" si="38"/>
        <v>0</v>
      </c>
      <c r="Q52" s="172">
        <f t="shared" si="38"/>
        <v>734634.2610438671</v>
      </c>
      <c r="R52" s="172">
        <f t="shared" si="38"/>
        <v>11926.605504587154</v>
      </c>
      <c r="S52" s="172">
        <f t="shared" si="38"/>
        <v>3515.5346542286643</v>
      </c>
      <c r="T52" s="172">
        <f t="shared" si="38"/>
        <v>0</v>
      </c>
      <c r="U52" s="172">
        <f t="shared" si="38"/>
        <v>0</v>
      </c>
      <c r="V52" s="172">
        <f t="shared" si="38"/>
        <v>2922523.4012026833</v>
      </c>
      <c r="W52" s="54"/>
      <c r="X52" s="70"/>
      <c r="Y52" s="174"/>
      <c r="Z52" s="175"/>
      <c r="AA52" s="176"/>
      <c r="AB52" s="177"/>
      <c r="AC52" s="133"/>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row>
    <row r="53" spans="1:80" ht="15.75" x14ac:dyDescent="0.2">
      <c r="A53" s="124"/>
      <c r="B53" s="124"/>
      <c r="C53" s="124"/>
      <c r="D53" s="120"/>
      <c r="E53" s="118"/>
      <c r="F53" s="203"/>
      <c r="G53" s="203"/>
      <c r="H53" s="203"/>
      <c r="I53" s="117"/>
      <c r="J53" s="117"/>
      <c r="K53" s="200"/>
      <c r="L53" s="200"/>
      <c r="M53" s="117"/>
      <c r="N53" s="126"/>
      <c r="O53" s="286"/>
      <c r="P53" s="124"/>
      <c r="Q53" s="124"/>
      <c r="R53" s="124"/>
      <c r="S53" s="124"/>
      <c r="T53" s="124"/>
      <c r="U53" s="438"/>
      <c r="V53" s="126"/>
      <c r="W53" s="126"/>
      <c r="X53" s="126"/>
      <c r="Y53" s="126"/>
      <c r="Z53" s="126"/>
      <c r="AA53" s="126"/>
      <c r="AB53" s="126"/>
      <c r="AC53" s="135"/>
    </row>
    <row r="54" spans="1:80" ht="15.75" x14ac:dyDescent="0.25">
      <c r="A54" s="124"/>
      <c r="B54" s="124"/>
      <c r="C54" s="124"/>
      <c r="D54" s="120" t="s">
        <v>199</v>
      </c>
      <c r="E54" s="118"/>
      <c r="F54" s="203"/>
      <c r="G54" s="203"/>
      <c r="H54" s="203"/>
      <c r="I54" s="117"/>
      <c r="J54" s="117"/>
      <c r="K54" s="200"/>
      <c r="L54" s="200"/>
      <c r="M54" s="117"/>
      <c r="N54" s="126"/>
      <c r="O54" s="286"/>
      <c r="P54" s="455" t="s">
        <v>207</v>
      </c>
      <c r="Q54" s="455"/>
      <c r="R54" s="122"/>
      <c r="S54" s="456" t="s">
        <v>422</v>
      </c>
      <c r="T54" s="456"/>
      <c r="U54" s="456"/>
      <c r="V54" s="456"/>
      <c r="W54" s="126"/>
      <c r="X54" s="126" t="s">
        <v>419</v>
      </c>
      <c r="Y54" s="126"/>
      <c r="Z54" s="126"/>
      <c r="AA54" s="126"/>
      <c r="AB54" s="126"/>
      <c r="AC54" s="126"/>
      <c r="AD54" s="38"/>
    </row>
    <row r="55" spans="1:80" ht="15.75" customHeight="1" x14ac:dyDescent="0.25">
      <c r="A55" s="452" t="s">
        <v>221</v>
      </c>
      <c r="B55" s="452"/>
      <c r="C55" s="452"/>
      <c r="D55" s="452"/>
      <c r="E55" s="118"/>
      <c r="F55" s="203"/>
      <c r="G55" s="203"/>
      <c r="H55" s="203"/>
      <c r="I55" s="117"/>
      <c r="J55" s="117"/>
      <c r="K55" s="200"/>
      <c r="L55" s="200"/>
      <c r="M55" s="117"/>
      <c r="N55" s="126"/>
      <c r="O55" s="286"/>
      <c r="P55" s="126" t="s">
        <v>209</v>
      </c>
      <c r="Q55" s="126"/>
      <c r="R55" s="127"/>
      <c r="S55" s="454" t="s">
        <v>208</v>
      </c>
      <c r="T55" s="454"/>
      <c r="U55" s="454"/>
      <c r="V55" s="454"/>
      <c r="W55" s="454" t="s">
        <v>417</v>
      </c>
      <c r="X55" s="454"/>
      <c r="Y55" s="454"/>
      <c r="Z55" s="129"/>
      <c r="AA55" s="129"/>
      <c r="AB55" s="129"/>
      <c r="AC55" s="129"/>
      <c r="AD55" s="43"/>
    </row>
    <row r="56" spans="1:80" ht="15.75" customHeight="1" x14ac:dyDescent="0.25">
      <c r="A56" s="124"/>
      <c r="B56" s="452" t="s">
        <v>220</v>
      </c>
      <c r="C56" s="452"/>
      <c r="D56" s="452"/>
      <c r="E56" s="118"/>
      <c r="F56" s="203"/>
      <c r="G56" s="203"/>
      <c r="H56" s="203"/>
      <c r="I56" s="117"/>
      <c r="J56" s="117"/>
      <c r="K56" s="200"/>
      <c r="L56" s="200"/>
      <c r="M56" s="117"/>
      <c r="N56" s="126"/>
      <c r="O56" s="286"/>
      <c r="P56" s="124"/>
      <c r="Q56" s="125" t="s">
        <v>202</v>
      </c>
      <c r="R56" s="125"/>
      <c r="S56" s="122"/>
      <c r="T56" s="457" t="s">
        <v>413</v>
      </c>
      <c r="U56" s="457"/>
      <c r="V56" s="457"/>
      <c r="W56" s="454" t="s">
        <v>418</v>
      </c>
      <c r="X56" s="454"/>
      <c r="Y56" s="454"/>
      <c r="Z56" s="129"/>
      <c r="AA56" s="129"/>
      <c r="AB56" s="126"/>
      <c r="AC56" s="126"/>
      <c r="AD56" s="38"/>
    </row>
    <row r="57" spans="1:80" ht="17.25" customHeight="1" x14ac:dyDescent="0.2">
      <c r="A57" s="131"/>
      <c r="B57" s="131"/>
      <c r="C57" s="131"/>
      <c r="D57" s="140"/>
      <c r="E57" s="137"/>
      <c r="F57" s="142"/>
      <c r="G57" s="142"/>
      <c r="H57" s="142"/>
      <c r="I57" s="133"/>
      <c r="J57" s="133"/>
      <c r="K57" s="193"/>
      <c r="L57" s="193"/>
      <c r="M57" s="133"/>
      <c r="N57" s="135"/>
      <c r="O57" s="135"/>
      <c r="P57" s="131"/>
      <c r="Q57" s="178"/>
      <c r="R57" s="178"/>
      <c r="S57" s="178"/>
      <c r="T57" s="131"/>
      <c r="U57" s="131"/>
      <c r="V57" s="453"/>
      <c r="W57" s="453"/>
      <c r="X57" s="453"/>
      <c r="Y57" s="453"/>
      <c r="Z57" s="453"/>
      <c r="AA57" s="179"/>
      <c r="AB57" s="135"/>
      <c r="AC57" s="135"/>
    </row>
    <row r="58" spans="1:80" x14ac:dyDescent="0.2">
      <c r="F58" s="204"/>
      <c r="M58" s="22"/>
    </row>
    <row r="59" spans="1:80" x14ac:dyDescent="0.2">
      <c r="F59" s="204"/>
      <c r="M59" s="22"/>
    </row>
    <row r="60" spans="1:80" x14ac:dyDescent="0.2">
      <c r="F60" s="204"/>
      <c r="M60" s="22"/>
    </row>
    <row r="61" spans="1:80" x14ac:dyDescent="0.2">
      <c r="F61" s="204"/>
      <c r="M61" s="22"/>
    </row>
    <row r="62" spans="1:80" x14ac:dyDescent="0.2">
      <c r="F62" s="204"/>
      <c r="M62" s="22"/>
    </row>
    <row r="63" spans="1:80" x14ac:dyDescent="0.2">
      <c r="F63" s="204"/>
      <c r="M63" s="22"/>
    </row>
    <row r="64" spans="1:80" x14ac:dyDescent="0.2">
      <c r="F64" s="204"/>
      <c r="M64" s="22"/>
    </row>
    <row r="65" spans="6:13" x14ac:dyDescent="0.2">
      <c r="F65" s="204"/>
      <c r="M65" s="22"/>
    </row>
    <row r="66" spans="6:13" x14ac:dyDescent="0.2">
      <c r="F66" s="204"/>
      <c r="M66" s="22"/>
    </row>
    <row r="67" spans="6:13" x14ac:dyDescent="0.2">
      <c r="F67" s="204"/>
      <c r="M67" s="22"/>
    </row>
    <row r="68" spans="6:13" x14ac:dyDescent="0.2">
      <c r="F68" s="204"/>
      <c r="M68" s="22"/>
    </row>
    <row r="69" spans="6:13" x14ac:dyDescent="0.2">
      <c r="F69" s="204"/>
      <c r="M69" s="22"/>
    </row>
    <row r="70" spans="6:13" x14ac:dyDescent="0.2">
      <c r="F70" s="204"/>
      <c r="M70" s="22"/>
    </row>
    <row r="71" spans="6:13" x14ac:dyDescent="0.2">
      <c r="F71" s="204"/>
      <c r="M71" s="22"/>
    </row>
    <row r="72" spans="6:13" x14ac:dyDescent="0.2">
      <c r="F72" s="204"/>
      <c r="M72" s="22"/>
    </row>
    <row r="73" spans="6:13" x14ac:dyDescent="0.2">
      <c r="F73" s="204"/>
      <c r="M73" s="22"/>
    </row>
    <row r="74" spans="6:13" x14ac:dyDescent="0.2">
      <c r="F74" s="204"/>
      <c r="M74" s="22"/>
    </row>
    <row r="75" spans="6:13" x14ac:dyDescent="0.2">
      <c r="F75" s="204"/>
      <c r="M75" s="22"/>
    </row>
    <row r="76" spans="6:13" x14ac:dyDescent="0.2">
      <c r="F76" s="204"/>
      <c r="M76" s="22"/>
    </row>
    <row r="77" spans="6:13" x14ac:dyDescent="0.2">
      <c r="F77" s="204"/>
      <c r="M77" s="22"/>
    </row>
    <row r="78" spans="6:13" x14ac:dyDescent="0.2">
      <c r="F78" s="204"/>
      <c r="M78" s="22"/>
    </row>
    <row r="79" spans="6:13" x14ac:dyDescent="0.2">
      <c r="F79" s="204"/>
      <c r="M79" s="22"/>
    </row>
    <row r="80" spans="6:13" x14ac:dyDescent="0.2">
      <c r="F80" s="204"/>
      <c r="M80" s="22"/>
    </row>
    <row r="81" spans="6:13" x14ac:dyDescent="0.2">
      <c r="F81" s="204"/>
      <c r="M81" s="22"/>
    </row>
    <row r="82" spans="6:13" x14ac:dyDescent="0.2">
      <c r="F82" s="204"/>
      <c r="M82" s="22"/>
    </row>
    <row r="83" spans="6:13" x14ac:dyDescent="0.2">
      <c r="F83" s="204"/>
      <c r="M83" s="22"/>
    </row>
    <row r="84" spans="6:13" x14ac:dyDescent="0.2">
      <c r="F84" s="204"/>
      <c r="M84" s="22"/>
    </row>
    <row r="85" spans="6:13" x14ac:dyDescent="0.2">
      <c r="F85" s="204"/>
      <c r="M85" s="22"/>
    </row>
    <row r="86" spans="6:13" x14ac:dyDescent="0.2">
      <c r="F86" s="204"/>
      <c r="M86" s="22"/>
    </row>
    <row r="87" spans="6:13" x14ac:dyDescent="0.2">
      <c r="F87" s="204"/>
      <c r="M87" s="22"/>
    </row>
    <row r="88" spans="6:13" x14ac:dyDescent="0.2">
      <c r="F88" s="204"/>
      <c r="M88" s="22"/>
    </row>
    <row r="89" spans="6:13" x14ac:dyDescent="0.2">
      <c r="F89" s="204"/>
      <c r="M89" s="22"/>
    </row>
    <row r="90" spans="6:13" x14ac:dyDescent="0.2">
      <c r="F90" s="204"/>
      <c r="M90" s="22"/>
    </row>
    <row r="91" spans="6:13" x14ac:dyDescent="0.2">
      <c r="F91" s="204"/>
      <c r="M91" s="22"/>
    </row>
    <row r="92" spans="6:13" x14ac:dyDescent="0.2">
      <c r="F92" s="204"/>
      <c r="M92" s="22"/>
    </row>
    <row r="93" spans="6:13" x14ac:dyDescent="0.2">
      <c r="F93" s="204"/>
      <c r="M93" s="22"/>
    </row>
    <row r="94" spans="6:13" x14ac:dyDescent="0.2">
      <c r="F94" s="204"/>
      <c r="M94" s="22"/>
    </row>
    <row r="95" spans="6:13" x14ac:dyDescent="0.2">
      <c r="F95" s="204"/>
      <c r="M95" s="22"/>
    </row>
    <row r="96" spans="6:13" x14ac:dyDescent="0.2">
      <c r="F96" s="204"/>
      <c r="M96" s="22"/>
    </row>
    <row r="97" spans="6:13" x14ac:dyDescent="0.2">
      <c r="F97" s="204"/>
      <c r="M97" s="22"/>
    </row>
    <row r="98" spans="6:13" x14ac:dyDescent="0.2">
      <c r="F98" s="204"/>
      <c r="M98" s="22"/>
    </row>
    <row r="99" spans="6:13" x14ac:dyDescent="0.2">
      <c r="F99" s="204"/>
      <c r="M99" s="22"/>
    </row>
    <row r="100" spans="6:13" x14ac:dyDescent="0.2">
      <c r="F100" s="204"/>
      <c r="M100" s="22"/>
    </row>
    <row r="101" spans="6:13" x14ac:dyDescent="0.2">
      <c r="F101" s="204"/>
      <c r="M101" s="22"/>
    </row>
    <row r="102" spans="6:13" x14ac:dyDescent="0.2">
      <c r="F102" s="204"/>
      <c r="M102" s="22"/>
    </row>
    <row r="103" spans="6:13" x14ac:dyDescent="0.2">
      <c r="F103" s="204"/>
      <c r="M103" s="22"/>
    </row>
    <row r="104" spans="6:13" x14ac:dyDescent="0.2">
      <c r="F104" s="204"/>
      <c r="M104" s="22"/>
    </row>
    <row r="105" spans="6:13" x14ac:dyDescent="0.2">
      <c r="F105" s="204"/>
      <c r="M105" s="22"/>
    </row>
    <row r="106" spans="6:13" x14ac:dyDescent="0.2">
      <c r="F106" s="204"/>
      <c r="M106" s="22"/>
    </row>
    <row r="107" spans="6:13" x14ac:dyDescent="0.2">
      <c r="F107" s="204"/>
      <c r="M107" s="22"/>
    </row>
    <row r="108" spans="6:13" x14ac:dyDescent="0.2">
      <c r="F108" s="204"/>
      <c r="M108" s="22"/>
    </row>
    <row r="109" spans="6:13" x14ac:dyDescent="0.2">
      <c r="F109" s="204"/>
      <c r="M109" s="22"/>
    </row>
    <row r="110" spans="6:13" x14ac:dyDescent="0.2">
      <c r="F110" s="204"/>
      <c r="M110" s="22"/>
    </row>
    <row r="111" spans="6:13" x14ac:dyDescent="0.2">
      <c r="F111" s="204"/>
      <c r="M111" s="22"/>
    </row>
    <row r="112" spans="6:13" x14ac:dyDescent="0.2">
      <c r="F112" s="204"/>
      <c r="M112" s="22"/>
    </row>
    <row r="113" spans="6:13" x14ac:dyDescent="0.2">
      <c r="F113" s="204"/>
      <c r="M113" s="22"/>
    </row>
    <row r="114" spans="6:13" x14ac:dyDescent="0.2">
      <c r="F114" s="204"/>
      <c r="M114" s="22"/>
    </row>
    <row r="115" spans="6:13" x14ac:dyDescent="0.2">
      <c r="F115" s="204"/>
      <c r="M115" s="22"/>
    </row>
    <row r="116" spans="6:13" x14ac:dyDescent="0.2">
      <c r="F116" s="204"/>
      <c r="M116" s="22"/>
    </row>
    <row r="117" spans="6:13" x14ac:dyDescent="0.2">
      <c r="F117" s="204"/>
      <c r="M117" s="22"/>
    </row>
    <row r="118" spans="6:13" x14ac:dyDescent="0.2">
      <c r="F118" s="204"/>
      <c r="M118" s="22"/>
    </row>
    <row r="119" spans="6:13" x14ac:dyDescent="0.2">
      <c r="F119" s="204"/>
      <c r="M119" s="22"/>
    </row>
    <row r="120" spans="6:13" x14ac:dyDescent="0.2">
      <c r="F120" s="204"/>
      <c r="M120" s="22"/>
    </row>
  </sheetData>
  <mergeCells count="30">
    <mergeCell ref="AA18:AA19"/>
    <mergeCell ref="AB18:AB19"/>
    <mergeCell ref="W18:W19"/>
    <mergeCell ref="Y18:Y19"/>
    <mergeCell ref="Z18:Z19"/>
    <mergeCell ref="X18:X19"/>
    <mergeCell ref="Y17:Z17"/>
    <mergeCell ref="A18:A19"/>
    <mergeCell ref="B18:B19"/>
    <mergeCell ref="C18:C19"/>
    <mergeCell ref="D18:D19"/>
    <mergeCell ref="E18:E19"/>
    <mergeCell ref="T5:W5"/>
    <mergeCell ref="B6:E6"/>
    <mergeCell ref="B7:E7"/>
    <mergeCell ref="C10:AB10"/>
    <mergeCell ref="T6:W6"/>
    <mergeCell ref="B5:N5"/>
    <mergeCell ref="Y6:AB6"/>
    <mergeCell ref="Y7:AB7"/>
    <mergeCell ref="Y8:AC8"/>
    <mergeCell ref="B56:D56"/>
    <mergeCell ref="V57:Z57"/>
    <mergeCell ref="A55:D55"/>
    <mergeCell ref="S55:V55"/>
    <mergeCell ref="P54:Q54"/>
    <mergeCell ref="S54:V54"/>
    <mergeCell ref="W55:Y55"/>
    <mergeCell ref="T56:V56"/>
    <mergeCell ref="W56:Y56"/>
  </mergeCells>
  <pageMargins left="0.61811023600000004" right="0.25" top="0.31496062992126" bottom="6.4960630000000005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143"/>
  <sheetViews>
    <sheetView topLeftCell="A128" zoomScale="85" zoomScaleNormal="85" workbookViewId="0">
      <selection activeCell="O134" sqref="O134"/>
    </sheetView>
  </sheetViews>
  <sheetFormatPr defaultRowHeight="15.75" x14ac:dyDescent="0.2"/>
  <cols>
    <col min="1" max="1" width="5.42578125" style="1" customWidth="1"/>
    <col min="2" max="2" width="9.42578125" style="2" customWidth="1"/>
    <col min="3" max="3" width="6.42578125" style="1" customWidth="1"/>
    <col min="4" max="4" width="21.140625" style="7" customWidth="1"/>
    <col min="5" max="5" width="11.28515625" style="3" customWidth="1"/>
    <col min="6" max="6" width="12.7109375" style="6" hidden="1" customWidth="1"/>
    <col min="7" max="7" width="10.140625" style="6" hidden="1" customWidth="1"/>
    <col min="8" max="8" width="10.7109375" style="6" hidden="1" customWidth="1"/>
    <col min="9" max="9" width="12.7109375" style="4" hidden="1" customWidth="1"/>
    <col min="10" max="10" width="10" style="4" hidden="1" customWidth="1"/>
    <col min="11" max="11" width="9.28515625" style="4" hidden="1" customWidth="1"/>
    <col min="12" max="12" width="10.42578125" style="46" hidden="1" customWidth="1"/>
    <col min="13" max="13" width="10.5703125" style="36" hidden="1" customWidth="1"/>
    <col min="14" max="14" width="12.28515625" style="1" customWidth="1"/>
    <col min="15" max="15" width="9.28515625" style="1" customWidth="1"/>
    <col min="16" max="16" width="11.42578125" style="1" customWidth="1"/>
    <col min="17" max="17" width="12.85546875" style="1" customWidth="1"/>
    <col min="18" max="18" width="10.7109375" style="1" customWidth="1"/>
    <col min="19" max="19" width="10.85546875" style="1" customWidth="1"/>
    <col min="20" max="21" width="10.42578125" style="1" customWidth="1"/>
    <col min="22" max="22" width="12.7109375" style="1" customWidth="1"/>
    <col min="23" max="23" width="8" style="1" customWidth="1"/>
    <col min="24" max="24" width="9.140625" style="4" customWidth="1"/>
    <col min="25" max="25" width="9.7109375" style="4" customWidth="1"/>
    <col min="26" max="29" width="9.140625" style="4"/>
    <col min="30" max="30" width="9.140625" style="4" customWidth="1"/>
    <col min="31" max="16384" width="9.140625" style="4"/>
  </cols>
  <sheetData>
    <row r="1" spans="1:25" hidden="1" x14ac:dyDescent="0.2"/>
    <row r="2" spans="1:25" ht="18" customHeight="1" x14ac:dyDescent="0.2">
      <c r="D2" s="2"/>
      <c r="E2" s="520" t="s">
        <v>109</v>
      </c>
      <c r="F2" s="520"/>
      <c r="G2" s="520"/>
      <c r="H2" s="520"/>
      <c r="I2" s="520"/>
      <c r="J2" s="520"/>
      <c r="K2" s="520"/>
      <c r="L2" s="520"/>
      <c r="M2" s="520"/>
      <c r="N2" s="520"/>
      <c r="O2" s="520"/>
      <c r="P2" s="520"/>
      <c r="Q2" s="520"/>
      <c r="R2" s="520"/>
      <c r="S2" s="362"/>
      <c r="T2" s="37"/>
      <c r="U2" s="434"/>
    </row>
    <row r="3" spans="1:25" ht="15" customHeight="1" x14ac:dyDescent="0.2">
      <c r="D3" s="2"/>
      <c r="F3" s="2"/>
      <c r="G3" s="42"/>
      <c r="H3" s="42"/>
      <c r="I3" s="2"/>
      <c r="J3" s="2"/>
      <c r="K3" s="2"/>
      <c r="L3" s="42"/>
      <c r="M3" s="35"/>
    </row>
    <row r="4" spans="1:25" ht="16.5" thickBot="1" x14ac:dyDescent="0.25">
      <c r="B4" s="1"/>
      <c r="C4" s="5"/>
      <c r="D4" s="1"/>
    </row>
    <row r="5" spans="1:25" ht="21" customHeight="1" thickBot="1" x14ac:dyDescent="0.25">
      <c r="A5" s="67"/>
      <c r="B5" s="67"/>
      <c r="C5" s="67"/>
      <c r="D5" s="68"/>
      <c r="E5" s="69" t="s">
        <v>3</v>
      </c>
      <c r="F5" s="70" t="s">
        <v>149</v>
      </c>
      <c r="G5" s="71" t="s">
        <v>392</v>
      </c>
      <c r="H5" s="71" t="s">
        <v>231</v>
      </c>
      <c r="I5" s="71" t="s">
        <v>148</v>
      </c>
      <c r="J5" s="317" t="s">
        <v>100</v>
      </c>
      <c r="K5" s="73" t="s">
        <v>341</v>
      </c>
      <c r="L5" s="73" t="s">
        <v>342</v>
      </c>
      <c r="M5" s="313" t="s">
        <v>265</v>
      </c>
      <c r="N5" s="72" t="s">
        <v>149</v>
      </c>
      <c r="O5" s="360" t="s">
        <v>231</v>
      </c>
      <c r="P5" s="72" t="s">
        <v>148</v>
      </c>
      <c r="Q5" s="72" t="s">
        <v>100</v>
      </c>
      <c r="R5" s="50" t="s">
        <v>341</v>
      </c>
      <c r="S5" s="50" t="s">
        <v>342</v>
      </c>
      <c r="T5" s="50" t="s">
        <v>265</v>
      </c>
      <c r="U5" s="437" t="s">
        <v>392</v>
      </c>
      <c r="V5" s="75"/>
      <c r="W5" s="76"/>
      <c r="X5" s="519"/>
      <c r="Y5" s="519"/>
    </row>
    <row r="6" spans="1:25" s="2" customFormat="1" ht="112.5" customHeight="1" thickBot="1" x14ac:dyDescent="0.25">
      <c r="A6" s="498" t="s">
        <v>5</v>
      </c>
      <c r="B6" s="472" t="s">
        <v>6</v>
      </c>
      <c r="C6" s="498" t="s">
        <v>7</v>
      </c>
      <c r="D6" s="498" t="s">
        <v>139</v>
      </c>
      <c r="E6" s="527" t="s">
        <v>223</v>
      </c>
      <c r="F6" s="79" t="s">
        <v>118</v>
      </c>
      <c r="G6" s="79" t="s">
        <v>393</v>
      </c>
      <c r="H6" s="79" t="s">
        <v>333</v>
      </c>
      <c r="I6" s="79" t="s">
        <v>335</v>
      </c>
      <c r="J6" s="79" t="s">
        <v>119</v>
      </c>
      <c r="K6" s="79" t="s">
        <v>120</v>
      </c>
      <c r="L6" s="381" t="s">
        <v>336</v>
      </c>
      <c r="M6" s="154" t="s">
        <v>155</v>
      </c>
      <c r="N6" s="349" t="s">
        <v>205</v>
      </c>
      <c r="O6" s="59" t="s">
        <v>333</v>
      </c>
      <c r="P6" s="180" t="s">
        <v>204</v>
      </c>
      <c r="Q6" s="180" t="s">
        <v>203</v>
      </c>
      <c r="R6" s="180" t="s">
        <v>321</v>
      </c>
      <c r="S6" s="350" t="s">
        <v>337</v>
      </c>
      <c r="T6" s="181" t="s">
        <v>327</v>
      </c>
      <c r="U6" s="59" t="s">
        <v>393</v>
      </c>
      <c r="V6" s="80" t="s">
        <v>4</v>
      </c>
      <c r="W6" s="516" t="s">
        <v>102</v>
      </c>
      <c r="X6" s="513" t="s">
        <v>103</v>
      </c>
      <c r="Y6" s="513" t="s">
        <v>176</v>
      </c>
    </row>
    <row r="7" spans="1:25" s="2" customFormat="1" ht="98.25" customHeight="1" thickBot="1" x14ac:dyDescent="0.25">
      <c r="A7" s="499"/>
      <c r="B7" s="512"/>
      <c r="C7" s="499"/>
      <c r="D7" s="499"/>
      <c r="E7" s="528"/>
      <c r="F7" s="39" t="s">
        <v>9</v>
      </c>
      <c r="G7" s="409" t="s">
        <v>9</v>
      </c>
      <c r="H7" s="346" t="s">
        <v>9</v>
      </c>
      <c r="I7" s="39" t="s">
        <v>9</v>
      </c>
      <c r="J7" s="39" t="s">
        <v>9</v>
      </c>
      <c r="K7" s="39" t="s">
        <v>9</v>
      </c>
      <c r="L7" s="367" t="s">
        <v>9</v>
      </c>
      <c r="M7" s="39" t="s">
        <v>9</v>
      </c>
      <c r="N7" s="498" t="s">
        <v>142</v>
      </c>
      <c r="O7" s="510" t="s">
        <v>142</v>
      </c>
      <c r="P7" s="468" t="s">
        <v>114</v>
      </c>
      <c r="Q7" s="468" t="s">
        <v>114</v>
      </c>
      <c r="R7" s="468" t="s">
        <v>114</v>
      </c>
      <c r="S7" s="498" t="s">
        <v>114</v>
      </c>
      <c r="T7" s="468" t="s">
        <v>114</v>
      </c>
      <c r="U7" s="498" t="s">
        <v>142</v>
      </c>
      <c r="V7" s="468" t="s">
        <v>210</v>
      </c>
      <c r="W7" s="517"/>
      <c r="X7" s="514"/>
      <c r="Y7" s="514"/>
    </row>
    <row r="8" spans="1:25" s="42" customFormat="1" ht="36.75" customHeight="1" thickBot="1" x14ac:dyDescent="0.25">
      <c r="A8" s="500"/>
      <c r="B8" s="473"/>
      <c r="C8" s="500"/>
      <c r="D8" s="500"/>
      <c r="E8" s="501"/>
      <c r="F8" s="44"/>
      <c r="G8" s="410"/>
      <c r="H8" s="348"/>
      <c r="I8" s="44"/>
      <c r="J8" s="44"/>
      <c r="K8" s="44"/>
      <c r="L8" s="370"/>
      <c r="M8" s="44"/>
      <c r="N8" s="500"/>
      <c r="O8" s="511"/>
      <c r="P8" s="501"/>
      <c r="Q8" s="501"/>
      <c r="R8" s="501"/>
      <c r="S8" s="500"/>
      <c r="T8" s="501"/>
      <c r="U8" s="500"/>
      <c r="V8" s="501"/>
      <c r="W8" s="518"/>
      <c r="X8" s="515"/>
      <c r="Y8" s="515"/>
    </row>
    <row r="9" spans="1:25" ht="29.25" customHeight="1" thickBot="1" x14ac:dyDescent="0.25">
      <c r="A9" s="487">
        <v>1</v>
      </c>
      <c r="B9" s="506" t="s">
        <v>10</v>
      </c>
      <c r="C9" s="487">
        <v>1</v>
      </c>
      <c r="D9" s="507" t="s">
        <v>151</v>
      </c>
      <c r="E9" s="485" t="s">
        <v>11</v>
      </c>
      <c r="F9" s="486">
        <v>25500</v>
      </c>
      <c r="G9" s="489">
        <v>0</v>
      </c>
      <c r="H9" s="489">
        <v>0</v>
      </c>
      <c r="I9" s="487">
        <v>2500</v>
      </c>
      <c r="J9" s="487">
        <v>3000</v>
      </c>
      <c r="K9" s="487">
        <v>1000</v>
      </c>
      <c r="L9" s="483">
        <v>0</v>
      </c>
      <c r="M9" s="487">
        <v>0</v>
      </c>
      <c r="N9" s="482">
        <f>F9/1.19</f>
        <v>21428.571428571431</v>
      </c>
      <c r="O9" s="491">
        <f>H9/1.19</f>
        <v>0</v>
      </c>
      <c r="P9" s="482">
        <f>I9/1.19</f>
        <v>2100.840336134454</v>
      </c>
      <c r="Q9" s="482">
        <f>J19/1.19</f>
        <v>2521.0084033613448</v>
      </c>
      <c r="R9" s="482">
        <f>K14/1.19</f>
        <v>840.3361344537816</v>
      </c>
      <c r="S9" s="491">
        <f>L9/1.19</f>
        <v>0</v>
      </c>
      <c r="T9" s="482">
        <f>M9/1.19</f>
        <v>0</v>
      </c>
      <c r="U9" s="491">
        <f>G9/1.19</f>
        <v>0</v>
      </c>
      <c r="V9" s="482">
        <f>N9+U9+O9+P9+Q9+R9+S9+T9</f>
        <v>26890.756302521011</v>
      </c>
      <c r="W9" s="521" t="s">
        <v>105</v>
      </c>
      <c r="X9" s="481" t="s">
        <v>279</v>
      </c>
      <c r="Y9" s="480" t="s">
        <v>299</v>
      </c>
    </row>
    <row r="10" spans="1:25" ht="24" customHeight="1" thickBot="1" x14ac:dyDescent="0.25">
      <c r="A10" s="487"/>
      <c r="B10" s="506"/>
      <c r="C10" s="487"/>
      <c r="D10" s="507"/>
      <c r="E10" s="485"/>
      <c r="F10" s="486"/>
      <c r="G10" s="490"/>
      <c r="H10" s="490"/>
      <c r="I10" s="487"/>
      <c r="J10" s="487"/>
      <c r="K10" s="487"/>
      <c r="L10" s="484"/>
      <c r="M10" s="487"/>
      <c r="N10" s="482"/>
      <c r="O10" s="492"/>
      <c r="P10" s="482"/>
      <c r="Q10" s="482"/>
      <c r="R10" s="482"/>
      <c r="S10" s="492"/>
      <c r="T10" s="482"/>
      <c r="U10" s="492"/>
      <c r="V10" s="482"/>
      <c r="W10" s="521"/>
      <c r="X10" s="481"/>
      <c r="Y10" s="480"/>
    </row>
    <row r="11" spans="1:25" ht="22.5" hidden="1" customHeight="1" thickBot="1" x14ac:dyDescent="0.25">
      <c r="A11" s="487"/>
      <c r="B11" s="506"/>
      <c r="C11" s="487"/>
      <c r="D11" s="507"/>
      <c r="E11" s="485"/>
      <c r="F11" s="82"/>
      <c r="G11" s="407"/>
      <c r="H11" s="344"/>
      <c r="I11" s="41"/>
      <c r="J11" s="41"/>
      <c r="K11" s="41"/>
      <c r="L11" s="41"/>
      <c r="M11" s="41"/>
      <c r="N11" s="482"/>
      <c r="O11" s="344"/>
      <c r="P11" s="482"/>
      <c r="Q11" s="482"/>
      <c r="R11" s="482"/>
      <c r="S11" s="363"/>
      <c r="T11" s="82"/>
      <c r="U11" s="407"/>
      <c r="V11" s="482"/>
      <c r="W11" s="521"/>
      <c r="X11" s="481"/>
      <c r="Y11" s="480"/>
    </row>
    <row r="12" spans="1:25" ht="6.75" hidden="1" customHeight="1" thickBot="1" x14ac:dyDescent="0.25">
      <c r="A12" s="487"/>
      <c r="B12" s="506"/>
      <c r="C12" s="487"/>
      <c r="D12" s="507"/>
      <c r="E12" s="485"/>
      <c r="F12" s="82"/>
      <c r="G12" s="407"/>
      <c r="H12" s="344"/>
      <c r="I12" s="41"/>
      <c r="J12" s="41"/>
      <c r="K12" s="41"/>
      <c r="L12" s="41"/>
      <c r="M12" s="41"/>
      <c r="N12" s="482"/>
      <c r="O12" s="344"/>
      <c r="P12" s="482"/>
      <c r="Q12" s="482"/>
      <c r="R12" s="482"/>
      <c r="S12" s="363"/>
      <c r="T12" s="82"/>
      <c r="U12" s="407"/>
      <c r="V12" s="482"/>
      <c r="W12" s="521"/>
      <c r="X12" s="481"/>
      <c r="Y12" s="480"/>
    </row>
    <row r="13" spans="1:25" ht="6" hidden="1" customHeight="1" thickBot="1" x14ac:dyDescent="0.25">
      <c r="A13" s="487"/>
      <c r="B13" s="506"/>
      <c r="C13" s="487"/>
      <c r="D13" s="507"/>
      <c r="E13" s="485"/>
      <c r="F13" s="82"/>
      <c r="G13" s="407"/>
      <c r="H13" s="344"/>
      <c r="I13" s="41"/>
      <c r="J13" s="41"/>
      <c r="K13" s="41"/>
      <c r="L13" s="41"/>
      <c r="M13" s="41"/>
      <c r="N13" s="482"/>
      <c r="O13" s="344"/>
      <c r="P13" s="482"/>
      <c r="Q13" s="482"/>
      <c r="R13" s="482"/>
      <c r="S13" s="363"/>
      <c r="T13" s="82"/>
      <c r="U13" s="407"/>
      <c r="V13" s="482"/>
      <c r="W13" s="521"/>
      <c r="X13" s="481"/>
      <c r="Y13" s="480"/>
    </row>
    <row r="14" spans="1:25" ht="33.75" hidden="1" customHeight="1" thickBot="1" x14ac:dyDescent="0.25">
      <c r="A14" s="487"/>
      <c r="B14" s="506"/>
      <c r="C14" s="487"/>
      <c r="D14" s="507"/>
      <c r="E14" s="485"/>
      <c r="F14" s="40">
        <v>21000</v>
      </c>
      <c r="G14" s="40"/>
      <c r="H14" s="40"/>
      <c r="I14" s="65">
        <v>1000</v>
      </c>
      <c r="J14" s="65">
        <v>3000</v>
      </c>
      <c r="K14" s="65">
        <v>1000</v>
      </c>
      <c r="L14" s="369"/>
      <c r="M14" s="65"/>
      <c r="N14" s="482"/>
      <c r="O14" s="344"/>
      <c r="P14" s="482"/>
      <c r="Q14" s="482"/>
      <c r="R14" s="482"/>
      <c r="S14" s="363"/>
      <c r="T14" s="82"/>
      <c r="U14" s="407"/>
      <c r="V14" s="482"/>
      <c r="W14" s="521"/>
      <c r="X14" s="481"/>
      <c r="Y14" s="480"/>
    </row>
    <row r="15" spans="1:25" ht="35.25" hidden="1" customHeight="1" thickBot="1" x14ac:dyDescent="0.25">
      <c r="A15" s="487"/>
      <c r="B15" s="506"/>
      <c r="C15" s="487"/>
      <c r="D15" s="507"/>
      <c r="E15" s="485"/>
      <c r="F15" s="82"/>
      <c r="G15" s="407"/>
      <c r="H15" s="344"/>
      <c r="I15" s="41"/>
      <c r="J15" s="41"/>
      <c r="K15" s="41"/>
      <c r="L15" s="41"/>
      <c r="M15" s="41"/>
      <c r="N15" s="482"/>
      <c r="O15" s="344"/>
      <c r="P15" s="482"/>
      <c r="Q15" s="482"/>
      <c r="R15" s="482"/>
      <c r="S15" s="363"/>
      <c r="T15" s="82"/>
      <c r="U15" s="407"/>
      <c r="V15" s="482"/>
      <c r="W15" s="521"/>
      <c r="X15" s="481"/>
      <c r="Y15" s="480"/>
    </row>
    <row r="16" spans="1:25" ht="18.75" hidden="1" customHeight="1" thickBot="1" x14ac:dyDescent="0.25">
      <c r="A16" s="487"/>
      <c r="B16" s="506"/>
      <c r="C16" s="487"/>
      <c r="D16" s="507"/>
      <c r="E16" s="485"/>
      <c r="F16" s="82"/>
      <c r="G16" s="407"/>
      <c r="H16" s="344"/>
      <c r="I16" s="41"/>
      <c r="J16" s="41"/>
      <c r="K16" s="41"/>
      <c r="L16" s="41"/>
      <c r="M16" s="41"/>
      <c r="N16" s="482"/>
      <c r="O16" s="344"/>
      <c r="P16" s="482"/>
      <c r="Q16" s="482"/>
      <c r="R16" s="482"/>
      <c r="S16" s="363"/>
      <c r="T16" s="82"/>
      <c r="U16" s="407"/>
      <c r="V16" s="482"/>
      <c r="W16" s="521"/>
      <c r="X16" s="481"/>
      <c r="Y16" s="480"/>
    </row>
    <row r="17" spans="1:44" ht="2.25" hidden="1" customHeight="1" thickBot="1" x14ac:dyDescent="0.25">
      <c r="A17" s="487"/>
      <c r="B17" s="83"/>
      <c r="C17" s="39"/>
      <c r="D17" s="507"/>
      <c r="E17" s="485"/>
      <c r="F17" s="82"/>
      <c r="G17" s="407"/>
      <c r="H17" s="344"/>
      <c r="I17" s="41"/>
      <c r="J17" s="41"/>
      <c r="K17" s="41"/>
      <c r="L17" s="41"/>
      <c r="M17" s="41"/>
      <c r="N17" s="82"/>
      <c r="O17" s="344"/>
      <c r="P17" s="82"/>
      <c r="Q17" s="82"/>
      <c r="R17" s="82"/>
      <c r="S17" s="363"/>
      <c r="T17" s="82"/>
      <c r="U17" s="407"/>
      <c r="V17" s="82"/>
      <c r="W17" s="355"/>
      <c r="X17" s="84"/>
      <c r="Y17" s="85"/>
    </row>
    <row r="18" spans="1:44" ht="0.75" customHeight="1" thickBot="1" x14ac:dyDescent="0.25">
      <c r="A18" s="487"/>
      <c r="B18" s="83"/>
      <c r="C18" s="39"/>
      <c r="D18" s="507"/>
      <c r="E18" s="485"/>
      <c r="F18" s="82"/>
      <c r="G18" s="407"/>
      <c r="H18" s="344"/>
      <c r="I18" s="41"/>
      <c r="J18" s="41"/>
      <c r="K18" s="41"/>
      <c r="L18" s="41"/>
      <c r="M18" s="41"/>
      <c r="N18" s="82"/>
      <c r="O18" s="344"/>
      <c r="P18" s="82"/>
      <c r="Q18" s="82"/>
      <c r="R18" s="82"/>
      <c r="S18" s="363"/>
      <c r="T18" s="82"/>
      <c r="U18" s="407"/>
      <c r="V18" s="82"/>
      <c r="W18" s="356"/>
      <c r="X18" s="84"/>
      <c r="Y18" s="85"/>
    </row>
    <row r="19" spans="1:44" s="9" customFormat="1" ht="25.5" customHeight="1" thickBot="1" x14ac:dyDescent="0.25">
      <c r="A19" s="39">
        <v>2</v>
      </c>
      <c r="B19" s="86"/>
      <c r="C19" s="39"/>
      <c r="D19" s="49" t="s">
        <v>121</v>
      </c>
      <c r="E19" s="332"/>
      <c r="F19" s="87">
        <f>F9</f>
        <v>25500</v>
      </c>
      <c r="G19" s="87">
        <v>0</v>
      </c>
      <c r="H19" s="87">
        <v>0</v>
      </c>
      <c r="I19" s="87">
        <f t="shared" ref="I19:M19" si="0">I9</f>
        <v>2500</v>
      </c>
      <c r="J19" s="87">
        <f t="shared" si="0"/>
        <v>3000</v>
      </c>
      <c r="K19" s="87">
        <f t="shared" si="0"/>
        <v>1000</v>
      </c>
      <c r="L19" s="87">
        <v>0</v>
      </c>
      <c r="M19" s="87">
        <f t="shared" si="0"/>
        <v>0</v>
      </c>
      <c r="N19" s="82">
        <f>N9</f>
        <v>21428.571428571431</v>
      </c>
      <c r="O19" s="430">
        <f>O9</f>
        <v>0</v>
      </c>
      <c r="P19" s="82">
        <f t="shared" ref="P19:T19" si="1">P9</f>
        <v>2100.840336134454</v>
      </c>
      <c r="Q19" s="82">
        <f t="shared" si="1"/>
        <v>2521.0084033613448</v>
      </c>
      <c r="R19" s="82">
        <f t="shared" si="1"/>
        <v>840.3361344537816</v>
      </c>
      <c r="S19" s="430">
        <f t="shared" si="1"/>
        <v>0</v>
      </c>
      <c r="T19" s="82">
        <f t="shared" si="1"/>
        <v>0</v>
      </c>
      <c r="U19" s="430">
        <f>U9</f>
        <v>0</v>
      </c>
      <c r="V19" s="82">
        <f>V9</f>
        <v>26890.756302521011</v>
      </c>
      <c r="W19" s="356"/>
      <c r="X19" s="84"/>
      <c r="Y19" s="85"/>
      <c r="Z19" s="8"/>
      <c r="AA19" s="8"/>
      <c r="AB19" s="8"/>
      <c r="AC19" s="8"/>
      <c r="AD19" s="8"/>
      <c r="AE19" s="8"/>
      <c r="AF19" s="8"/>
      <c r="AG19" s="8"/>
      <c r="AH19" s="8"/>
      <c r="AI19" s="8"/>
      <c r="AJ19" s="8"/>
      <c r="AK19" s="8"/>
      <c r="AL19" s="8"/>
      <c r="AM19" s="8"/>
      <c r="AN19" s="8"/>
      <c r="AO19" s="8"/>
      <c r="AP19" s="8"/>
      <c r="AQ19" s="8"/>
      <c r="AR19" s="8"/>
    </row>
    <row r="20" spans="1:44" s="8" customFormat="1" ht="140.25" customHeight="1" thickBot="1" x14ac:dyDescent="0.25">
      <c r="A20" s="39">
        <v>3</v>
      </c>
      <c r="B20" s="63" t="s">
        <v>12</v>
      </c>
      <c r="C20" s="39">
        <v>2</v>
      </c>
      <c r="D20" s="49" t="s">
        <v>152</v>
      </c>
      <c r="E20" s="332" t="s">
        <v>122</v>
      </c>
      <c r="F20" s="87">
        <v>2000</v>
      </c>
      <c r="G20" s="87">
        <v>0</v>
      </c>
      <c r="H20" s="87">
        <v>0</v>
      </c>
      <c r="I20" s="87">
        <v>7000</v>
      </c>
      <c r="J20" s="87">
        <v>15000</v>
      </c>
      <c r="K20" s="87">
        <v>1000</v>
      </c>
      <c r="L20" s="87">
        <v>0</v>
      </c>
      <c r="M20" s="87">
        <v>0</v>
      </c>
      <c r="N20" s="82">
        <f>F20/1.19</f>
        <v>1680.6722689075632</v>
      </c>
      <c r="O20" s="430">
        <f t="shared" ref="O20:T20" si="2">H20/1.19</f>
        <v>0</v>
      </c>
      <c r="P20" s="82">
        <f t="shared" si="2"/>
        <v>5882.3529411764712</v>
      </c>
      <c r="Q20" s="82">
        <f t="shared" si="2"/>
        <v>12605.042016806723</v>
      </c>
      <c r="R20" s="82">
        <f t="shared" si="2"/>
        <v>840.3361344537816</v>
      </c>
      <c r="S20" s="430">
        <f t="shared" si="2"/>
        <v>0</v>
      </c>
      <c r="T20" s="82">
        <f t="shared" si="2"/>
        <v>0</v>
      </c>
      <c r="U20" s="430">
        <f>G20/1.19</f>
        <v>0</v>
      </c>
      <c r="V20" s="82">
        <f>SUM(N20+P20+Q20+R20+T20+U20)</f>
        <v>21008.403361344539</v>
      </c>
      <c r="W20" s="357" t="s">
        <v>105</v>
      </c>
      <c r="X20" s="210" t="s">
        <v>281</v>
      </c>
      <c r="Y20" s="89" t="s">
        <v>288</v>
      </c>
    </row>
    <row r="21" spans="1:44" s="10" customFormat="1" ht="29.25" customHeight="1" thickBot="1" x14ac:dyDescent="0.25">
      <c r="A21" s="39">
        <v>4</v>
      </c>
      <c r="B21" s="63"/>
      <c r="C21" s="63"/>
      <c r="D21" s="63" t="s">
        <v>123</v>
      </c>
      <c r="E21" s="345"/>
      <c r="F21" s="90">
        <f>F20</f>
        <v>2000</v>
      </c>
      <c r="G21" s="90">
        <f t="shared" ref="G21:H21" si="3">G20</f>
        <v>0</v>
      </c>
      <c r="H21" s="90">
        <f t="shared" si="3"/>
        <v>0</v>
      </c>
      <c r="I21" s="90">
        <f t="shared" ref="I21:M21" si="4">I20</f>
        <v>7000</v>
      </c>
      <c r="J21" s="90">
        <f t="shared" si="4"/>
        <v>15000</v>
      </c>
      <c r="K21" s="90">
        <f t="shared" si="4"/>
        <v>1000</v>
      </c>
      <c r="L21" s="90">
        <f t="shared" si="4"/>
        <v>0</v>
      </c>
      <c r="M21" s="90">
        <f t="shared" si="4"/>
        <v>0</v>
      </c>
      <c r="N21" s="82">
        <f>N20</f>
        <v>1680.6722689075632</v>
      </c>
      <c r="O21" s="430">
        <f t="shared" ref="O21" si="5">O20</f>
        <v>0</v>
      </c>
      <c r="P21" s="82">
        <f t="shared" ref="P21:S21" si="6">P20</f>
        <v>5882.3529411764712</v>
      </c>
      <c r="Q21" s="82">
        <f t="shared" si="6"/>
        <v>12605.042016806723</v>
      </c>
      <c r="R21" s="82">
        <f t="shared" si="6"/>
        <v>840.3361344537816</v>
      </c>
      <c r="S21" s="363">
        <f t="shared" si="6"/>
        <v>0</v>
      </c>
      <c r="T21" s="82">
        <f>T20</f>
        <v>0</v>
      </c>
      <c r="U21" s="430">
        <f>U20</f>
        <v>0</v>
      </c>
      <c r="V21" s="82">
        <f>V20</f>
        <v>21008.403361344539</v>
      </c>
      <c r="W21" s="356"/>
      <c r="X21" s="84"/>
      <c r="Y21" s="85"/>
      <c r="Z21" s="8"/>
      <c r="AA21" s="8"/>
      <c r="AB21" s="8"/>
      <c r="AC21" s="8"/>
      <c r="AD21" s="8"/>
      <c r="AE21" s="8"/>
      <c r="AF21" s="8"/>
      <c r="AG21" s="8"/>
      <c r="AH21" s="8"/>
      <c r="AI21" s="8"/>
      <c r="AJ21" s="8"/>
      <c r="AK21" s="8"/>
      <c r="AL21" s="8"/>
      <c r="AM21" s="8"/>
      <c r="AN21" s="8"/>
      <c r="AO21" s="8"/>
      <c r="AP21" s="8"/>
      <c r="AQ21" s="8"/>
      <c r="AR21" s="8"/>
    </row>
    <row r="22" spans="1:44" ht="82.5" customHeight="1" thickBot="1" x14ac:dyDescent="0.25">
      <c r="A22" s="39">
        <v>5</v>
      </c>
      <c r="B22" s="39" t="s">
        <v>15</v>
      </c>
      <c r="C22" s="39">
        <v>3</v>
      </c>
      <c r="D22" s="49" t="s">
        <v>16</v>
      </c>
      <c r="E22" s="332" t="s">
        <v>17</v>
      </c>
      <c r="F22" s="65">
        <v>424000</v>
      </c>
      <c r="G22" s="408">
        <v>0</v>
      </c>
      <c r="H22" s="347">
        <v>0</v>
      </c>
      <c r="I22" s="65">
        <v>271000</v>
      </c>
      <c r="J22" s="65">
        <v>410000</v>
      </c>
      <c r="K22" s="65">
        <v>7000</v>
      </c>
      <c r="L22" s="369">
        <v>0</v>
      </c>
      <c r="M22" s="65">
        <v>5000</v>
      </c>
      <c r="N22" s="82">
        <f t="shared" ref="N22" si="7">F22/1.19</f>
        <v>356302.52100840339</v>
      </c>
      <c r="O22" s="430">
        <f t="shared" ref="O22:T22" si="8">H22/1.19</f>
        <v>0</v>
      </c>
      <c r="P22" s="82">
        <f t="shared" si="8"/>
        <v>227731.09243697481</v>
      </c>
      <c r="Q22" s="82">
        <f t="shared" si="8"/>
        <v>344537.81512605044</v>
      </c>
      <c r="R22" s="82">
        <f t="shared" si="8"/>
        <v>5882.3529411764712</v>
      </c>
      <c r="S22" s="363">
        <f t="shared" si="8"/>
        <v>0</v>
      </c>
      <c r="T22" s="82">
        <f t="shared" si="8"/>
        <v>4201.680672268908</v>
      </c>
      <c r="U22" s="407">
        <f>G22/1.19</f>
        <v>0</v>
      </c>
      <c r="V22" s="82">
        <f>N22+U22+P22+Q22+R22+S22+T22</f>
        <v>938655.46218487411</v>
      </c>
      <c r="W22" s="357" t="s">
        <v>105</v>
      </c>
      <c r="X22" s="481" t="s">
        <v>138</v>
      </c>
      <c r="Y22" s="481"/>
    </row>
    <row r="23" spans="1:44" ht="30" customHeight="1" thickBot="1" x14ac:dyDescent="0.25">
      <c r="A23" s="39">
        <v>6</v>
      </c>
      <c r="B23" s="39"/>
      <c r="C23" s="39"/>
      <c r="D23" s="70" t="s">
        <v>168</v>
      </c>
      <c r="E23" s="332"/>
      <c r="F23" s="65">
        <f>SUM(F22)</f>
        <v>424000</v>
      </c>
      <c r="G23" s="408">
        <f>SUM(G22)</f>
        <v>0</v>
      </c>
      <c r="H23" s="431">
        <f>SUM(H22)</f>
        <v>0</v>
      </c>
      <c r="I23" s="65">
        <f t="shared" ref="I23:J23" si="9">I22</f>
        <v>271000</v>
      </c>
      <c r="J23" s="65">
        <f t="shared" si="9"/>
        <v>410000</v>
      </c>
      <c r="K23" s="65">
        <f>SUM(K22)</f>
        <v>7000</v>
      </c>
      <c r="L23" s="369">
        <f>SUM(L22)</f>
        <v>0</v>
      </c>
      <c r="M23" s="65">
        <f t="shared" ref="M23:Q23" si="10">M22</f>
        <v>5000</v>
      </c>
      <c r="N23" s="82">
        <f>N22</f>
        <v>356302.52100840339</v>
      </c>
      <c r="O23" s="430">
        <f>O22</f>
        <v>0</v>
      </c>
      <c r="P23" s="82">
        <f t="shared" si="10"/>
        <v>227731.09243697481</v>
      </c>
      <c r="Q23" s="82">
        <f t="shared" si="10"/>
        <v>344537.81512605044</v>
      </c>
      <c r="R23" s="82">
        <f>R22</f>
        <v>5882.3529411764712</v>
      </c>
      <c r="S23" s="363">
        <f>S22</f>
        <v>0</v>
      </c>
      <c r="T23" s="82">
        <f>T22</f>
        <v>4201.680672268908</v>
      </c>
      <c r="U23" s="407">
        <f>U22</f>
        <v>0</v>
      </c>
      <c r="V23" s="310">
        <f>V22</f>
        <v>938655.46218487411</v>
      </c>
      <c r="W23" s="357"/>
      <c r="X23" s="481"/>
      <c r="Y23" s="481"/>
    </row>
    <row r="24" spans="1:44" ht="35.25" customHeight="1" thickBot="1" x14ac:dyDescent="0.25">
      <c r="A24" s="39">
        <v>7</v>
      </c>
      <c r="B24" s="39" t="s">
        <v>18</v>
      </c>
      <c r="C24" s="39">
        <v>4</v>
      </c>
      <c r="D24" s="49" t="s">
        <v>215</v>
      </c>
      <c r="E24" s="332" t="s">
        <v>19</v>
      </c>
      <c r="F24" s="65">
        <v>14000</v>
      </c>
      <c r="G24" s="408">
        <v>0</v>
      </c>
      <c r="H24" s="347">
        <v>0</v>
      </c>
      <c r="I24" s="65">
        <v>24500</v>
      </c>
      <c r="J24" s="65">
        <v>51100</v>
      </c>
      <c r="K24" s="65">
        <v>1000</v>
      </c>
      <c r="L24" s="369">
        <v>0</v>
      </c>
      <c r="M24" s="65">
        <v>500</v>
      </c>
      <c r="N24" s="82">
        <f t="shared" ref="N24" si="11">F24/1.09</f>
        <v>12844.036697247706</v>
      </c>
      <c r="O24" s="430">
        <f t="shared" ref="O24:T24" si="12">H24/1.09</f>
        <v>0</v>
      </c>
      <c r="P24" s="82">
        <f t="shared" si="12"/>
        <v>22477.064220183485</v>
      </c>
      <c r="Q24" s="82">
        <f t="shared" si="12"/>
        <v>46880.733944954125</v>
      </c>
      <c r="R24" s="82">
        <f t="shared" si="12"/>
        <v>917.43119266055044</v>
      </c>
      <c r="S24" s="363">
        <f t="shared" si="12"/>
        <v>0</v>
      </c>
      <c r="T24" s="82">
        <f t="shared" si="12"/>
        <v>458.71559633027522</v>
      </c>
      <c r="U24" s="407">
        <f>G24/1.09</f>
        <v>0</v>
      </c>
      <c r="V24" s="82">
        <f>N24++U24+P24+Q24+R24+S24+T24</f>
        <v>83577.981651376147</v>
      </c>
      <c r="W24" s="357" t="s">
        <v>105</v>
      </c>
      <c r="X24" s="481"/>
      <c r="Y24" s="481"/>
    </row>
    <row r="25" spans="1:44" ht="129" customHeight="1" thickBot="1" x14ac:dyDescent="0.25">
      <c r="A25" s="39">
        <v>8</v>
      </c>
      <c r="B25" s="39" t="s">
        <v>18</v>
      </c>
      <c r="C25" s="39">
        <v>5</v>
      </c>
      <c r="D25" s="49" t="s">
        <v>80</v>
      </c>
      <c r="E25" s="332" t="s">
        <v>20</v>
      </c>
      <c r="F25" s="65">
        <v>11000</v>
      </c>
      <c r="G25" s="408">
        <v>0</v>
      </c>
      <c r="H25" s="347">
        <v>0</v>
      </c>
      <c r="I25" s="65">
        <v>5500</v>
      </c>
      <c r="J25" s="65">
        <v>81900</v>
      </c>
      <c r="K25" s="65">
        <v>1000</v>
      </c>
      <c r="L25" s="369">
        <v>0</v>
      </c>
      <c r="M25" s="65">
        <v>500</v>
      </c>
      <c r="N25" s="82">
        <f t="shared" ref="N25" si="13">F25/1.19</f>
        <v>9243.6974789915967</v>
      </c>
      <c r="O25" s="430">
        <f t="shared" ref="O25:T25" si="14">H25/1.19</f>
        <v>0</v>
      </c>
      <c r="P25" s="82">
        <f t="shared" si="14"/>
        <v>4621.8487394957983</v>
      </c>
      <c r="Q25" s="82">
        <f t="shared" si="14"/>
        <v>68823.529411764714</v>
      </c>
      <c r="R25" s="82">
        <f t="shared" si="14"/>
        <v>840.3361344537816</v>
      </c>
      <c r="S25" s="363">
        <f t="shared" si="14"/>
        <v>0</v>
      </c>
      <c r="T25" s="82">
        <f t="shared" si="14"/>
        <v>420.1680672268908</v>
      </c>
      <c r="U25" s="407">
        <f>G25/1.19</f>
        <v>0</v>
      </c>
      <c r="V25" s="384">
        <f>N25+U25+P25+Q25+R25+S25+T25</f>
        <v>83949.579831932773</v>
      </c>
      <c r="W25" s="357" t="s">
        <v>105</v>
      </c>
      <c r="X25" s="209" t="s">
        <v>282</v>
      </c>
      <c r="Y25" s="88" t="s">
        <v>282</v>
      </c>
    </row>
    <row r="26" spans="1:44" ht="28.5" customHeight="1" thickBot="1" x14ac:dyDescent="0.25">
      <c r="A26" s="39">
        <v>9</v>
      </c>
      <c r="B26" s="39"/>
      <c r="C26" s="39"/>
      <c r="D26" s="39" t="s">
        <v>169</v>
      </c>
      <c r="E26" s="332"/>
      <c r="F26" s="65">
        <f>SUM(F24:F25)</f>
        <v>25000</v>
      </c>
      <c r="G26" s="408">
        <f>SUM(G24:G25)</f>
        <v>0</v>
      </c>
      <c r="H26" s="431">
        <f>SUM(H24:H25)</f>
        <v>0</v>
      </c>
      <c r="I26" s="65">
        <f>I24+I25</f>
        <v>30000</v>
      </c>
      <c r="J26" s="65">
        <f t="shared" ref="J26" si="15">SUM(J24:J25)</f>
        <v>133000</v>
      </c>
      <c r="K26" s="65">
        <f>SUM(K24:K25)</f>
        <v>2000</v>
      </c>
      <c r="L26" s="369">
        <f>SUM(L24:L25)</f>
        <v>0</v>
      </c>
      <c r="M26" s="65">
        <f>SUM(M24:M25)</f>
        <v>1000</v>
      </c>
      <c r="N26" s="82">
        <f t="shared" ref="N26:Q26" si="16">SUM(N24:N25)</f>
        <v>22087.734176239304</v>
      </c>
      <c r="O26" s="430">
        <f t="shared" si="16"/>
        <v>0</v>
      </c>
      <c r="P26" s="82">
        <f t="shared" si="16"/>
        <v>27098.912959679285</v>
      </c>
      <c r="Q26" s="82">
        <f t="shared" si="16"/>
        <v>115704.26335671885</v>
      </c>
      <c r="R26" s="82">
        <f>SUM(R24:R25)</f>
        <v>1757.7673271143321</v>
      </c>
      <c r="S26" s="363">
        <f>SUM(S24:S25)</f>
        <v>0</v>
      </c>
      <c r="T26" s="82">
        <f>SUM(T24:T25)</f>
        <v>878.88366355716607</v>
      </c>
      <c r="U26" s="407">
        <f>SUM(U24:U25)</f>
        <v>0</v>
      </c>
      <c r="V26" s="384">
        <f>SUM(N26:U26)</f>
        <v>167527.56148330893</v>
      </c>
      <c r="W26" s="358"/>
      <c r="X26" s="92"/>
      <c r="Y26" s="92"/>
    </row>
    <row r="27" spans="1:44" ht="36" customHeight="1" thickBot="1" x14ac:dyDescent="0.25">
      <c r="A27" s="39">
        <v>10</v>
      </c>
      <c r="B27" s="39" t="s">
        <v>21</v>
      </c>
      <c r="C27" s="39">
        <v>6</v>
      </c>
      <c r="D27" s="49" t="s">
        <v>22</v>
      </c>
      <c r="E27" s="332" t="s">
        <v>23</v>
      </c>
      <c r="F27" s="65">
        <v>16000</v>
      </c>
      <c r="G27" s="408">
        <v>0</v>
      </c>
      <c r="H27" s="347">
        <v>0</v>
      </c>
      <c r="I27" s="65">
        <v>0</v>
      </c>
      <c r="J27" s="65">
        <v>0</v>
      </c>
      <c r="K27" s="65">
        <v>0</v>
      </c>
      <c r="L27" s="369">
        <v>0</v>
      </c>
      <c r="M27" s="65">
        <v>0</v>
      </c>
      <c r="N27" s="82">
        <f>F27/1.19</f>
        <v>13445.378151260506</v>
      </c>
      <c r="O27" s="430">
        <f t="shared" ref="O27:T29" si="17">H27/1.19</f>
        <v>0</v>
      </c>
      <c r="P27" s="82">
        <f t="shared" si="17"/>
        <v>0</v>
      </c>
      <c r="Q27" s="82">
        <f t="shared" si="17"/>
        <v>0</v>
      </c>
      <c r="R27" s="82">
        <f t="shared" si="17"/>
        <v>0</v>
      </c>
      <c r="S27" s="430">
        <f t="shared" si="17"/>
        <v>0</v>
      </c>
      <c r="T27" s="82">
        <f t="shared" si="17"/>
        <v>0</v>
      </c>
      <c r="U27" s="430">
        <f>G27/1.19</f>
        <v>0</v>
      </c>
      <c r="V27" s="384">
        <f>N27+P27+Q27+R27+S27+T27</f>
        <v>13445.378151260506</v>
      </c>
      <c r="W27" s="521" t="s">
        <v>105</v>
      </c>
      <c r="X27" s="88" t="s">
        <v>280</v>
      </c>
      <c r="Y27" s="88" t="s">
        <v>299</v>
      </c>
    </row>
    <row r="28" spans="1:44" ht="68.25" customHeight="1" thickBot="1" x14ac:dyDescent="0.25">
      <c r="A28" s="39">
        <v>11</v>
      </c>
      <c r="B28" s="39" t="s">
        <v>21</v>
      </c>
      <c r="C28" s="39">
        <v>7</v>
      </c>
      <c r="D28" s="49" t="s">
        <v>104</v>
      </c>
      <c r="E28" s="332" t="s">
        <v>24</v>
      </c>
      <c r="F28" s="65">
        <v>1000</v>
      </c>
      <c r="G28" s="408">
        <v>0</v>
      </c>
      <c r="H28" s="347">
        <v>0</v>
      </c>
      <c r="I28" s="65">
        <v>0</v>
      </c>
      <c r="J28" s="65">
        <v>0</v>
      </c>
      <c r="K28" s="65">
        <v>0</v>
      </c>
      <c r="L28" s="369">
        <v>0</v>
      </c>
      <c r="M28" s="65">
        <v>0</v>
      </c>
      <c r="N28" s="82">
        <f>F28/1.19</f>
        <v>840.3361344537816</v>
      </c>
      <c r="O28" s="430">
        <f t="shared" si="17"/>
        <v>0</v>
      </c>
      <c r="P28" s="82">
        <f t="shared" si="17"/>
        <v>0</v>
      </c>
      <c r="Q28" s="82">
        <f t="shared" si="17"/>
        <v>0</v>
      </c>
      <c r="R28" s="82">
        <f t="shared" si="17"/>
        <v>0</v>
      </c>
      <c r="S28" s="430">
        <f t="shared" si="17"/>
        <v>0</v>
      </c>
      <c r="T28" s="82">
        <f t="shared" si="17"/>
        <v>0</v>
      </c>
      <c r="U28" s="430">
        <f>G28/1.19</f>
        <v>0</v>
      </c>
      <c r="V28" s="384">
        <f>N28+P28+Q28+R28+S28+T28</f>
        <v>840.3361344537816</v>
      </c>
      <c r="W28" s="521"/>
      <c r="X28" s="88" t="s">
        <v>280</v>
      </c>
      <c r="Y28" s="88" t="s">
        <v>283</v>
      </c>
      <c r="AA28" s="4" t="s">
        <v>117</v>
      </c>
    </row>
    <row r="29" spans="1:44" ht="39.75" customHeight="1" thickBot="1" x14ac:dyDescent="0.25">
      <c r="A29" s="39">
        <v>12</v>
      </c>
      <c r="B29" s="39" t="s">
        <v>21</v>
      </c>
      <c r="C29" s="39">
        <v>8</v>
      </c>
      <c r="D29" s="49" t="s">
        <v>25</v>
      </c>
      <c r="E29" s="332" t="s">
        <v>26</v>
      </c>
      <c r="F29" s="65">
        <v>1000</v>
      </c>
      <c r="G29" s="408">
        <v>0</v>
      </c>
      <c r="H29" s="347">
        <v>0</v>
      </c>
      <c r="I29" s="65">
        <v>0</v>
      </c>
      <c r="J29" s="65">
        <v>0</v>
      </c>
      <c r="K29" s="65">
        <v>0</v>
      </c>
      <c r="L29" s="369">
        <v>0</v>
      </c>
      <c r="M29" s="65">
        <v>0</v>
      </c>
      <c r="N29" s="82">
        <f>F29/1.19</f>
        <v>840.3361344537816</v>
      </c>
      <c r="O29" s="430">
        <f t="shared" si="17"/>
        <v>0</v>
      </c>
      <c r="P29" s="82">
        <f t="shared" si="17"/>
        <v>0</v>
      </c>
      <c r="Q29" s="82">
        <f t="shared" si="17"/>
        <v>0</v>
      </c>
      <c r="R29" s="82">
        <f t="shared" si="17"/>
        <v>0</v>
      </c>
      <c r="S29" s="430">
        <f t="shared" si="17"/>
        <v>0</v>
      </c>
      <c r="T29" s="82">
        <f t="shared" si="17"/>
        <v>0</v>
      </c>
      <c r="U29" s="430">
        <f>G29/1.19</f>
        <v>0</v>
      </c>
      <c r="V29" s="384">
        <f>N29+P29+Q29+R29+S29+T29</f>
        <v>840.3361344537816</v>
      </c>
      <c r="W29" s="521"/>
      <c r="X29" s="88" t="s">
        <v>280</v>
      </c>
      <c r="Y29" s="88" t="s">
        <v>283</v>
      </c>
    </row>
    <row r="30" spans="1:44" ht="35.25" customHeight="1" thickBot="1" x14ac:dyDescent="0.25">
      <c r="A30" s="39">
        <v>13</v>
      </c>
      <c r="B30" s="39"/>
      <c r="C30" s="39"/>
      <c r="D30" s="70" t="s">
        <v>170</v>
      </c>
      <c r="E30" s="332"/>
      <c r="F30" s="65">
        <f>SUM(F27:F29)</f>
        <v>18000</v>
      </c>
      <c r="G30" s="431">
        <f t="shared" ref="G30:H30" si="18">SUM(G27:G29)</f>
        <v>0</v>
      </c>
      <c r="H30" s="431">
        <f t="shared" si="18"/>
        <v>0</v>
      </c>
      <c r="I30" s="65">
        <f t="shared" ref="I30:M30" si="19">SUM(I27:I29)</f>
        <v>0</v>
      </c>
      <c r="J30" s="65">
        <f t="shared" si="19"/>
        <v>0</v>
      </c>
      <c r="K30" s="65">
        <f t="shared" si="19"/>
        <v>0</v>
      </c>
      <c r="L30" s="431">
        <f t="shared" si="19"/>
        <v>0</v>
      </c>
      <c r="M30" s="65">
        <f t="shared" si="19"/>
        <v>0</v>
      </c>
      <c r="N30" s="310">
        <f>SUM(N27:N29)</f>
        <v>15126.050420168067</v>
      </c>
      <c r="O30" s="430">
        <f t="shared" ref="O30:V30" si="20">SUM(O27:O29)</f>
        <v>0</v>
      </c>
      <c r="P30" s="430">
        <f t="shared" si="20"/>
        <v>0</v>
      </c>
      <c r="Q30" s="430">
        <f t="shared" si="20"/>
        <v>0</v>
      </c>
      <c r="R30" s="430">
        <f t="shared" si="20"/>
        <v>0</v>
      </c>
      <c r="S30" s="430">
        <f t="shared" si="20"/>
        <v>0</v>
      </c>
      <c r="T30" s="430">
        <f t="shared" si="20"/>
        <v>0</v>
      </c>
      <c r="U30" s="430">
        <v>0</v>
      </c>
      <c r="V30" s="430">
        <f t="shared" si="20"/>
        <v>15126.050420168067</v>
      </c>
      <c r="W30" s="358"/>
      <c r="X30" s="92"/>
      <c r="Y30" s="93"/>
    </row>
    <row r="31" spans="1:44" ht="238.5" customHeight="1" thickBot="1" x14ac:dyDescent="0.25">
      <c r="A31" s="39">
        <v>14</v>
      </c>
      <c r="B31" s="39" t="s">
        <v>27</v>
      </c>
      <c r="C31" s="39">
        <v>9</v>
      </c>
      <c r="D31" s="49" t="s">
        <v>329</v>
      </c>
      <c r="E31" s="332" t="s">
        <v>28</v>
      </c>
      <c r="F31" s="65">
        <v>13000</v>
      </c>
      <c r="G31" s="408">
        <v>0</v>
      </c>
      <c r="H31" s="347">
        <v>0</v>
      </c>
      <c r="I31" s="65">
        <v>0</v>
      </c>
      <c r="J31" s="65">
        <v>0</v>
      </c>
      <c r="K31" s="65">
        <v>0</v>
      </c>
      <c r="L31" s="369">
        <v>0</v>
      </c>
      <c r="M31" s="65">
        <v>0</v>
      </c>
      <c r="N31" s="82">
        <f>F31</f>
        <v>13000</v>
      </c>
      <c r="O31" s="430">
        <f>H31</f>
        <v>0</v>
      </c>
      <c r="P31" s="430">
        <f>I31</f>
        <v>0</v>
      </c>
      <c r="Q31" s="430">
        <f>J31</f>
        <v>0</v>
      </c>
      <c r="R31" s="430">
        <f>K31</f>
        <v>0</v>
      </c>
      <c r="S31" s="430">
        <f>L31</f>
        <v>0</v>
      </c>
      <c r="T31" s="82">
        <f>M31/1.19</f>
        <v>0</v>
      </c>
      <c r="U31" s="430">
        <f>G31</f>
        <v>0</v>
      </c>
      <c r="V31" s="384">
        <f>N31+P31+Q31+R31+S31+T31</f>
        <v>13000</v>
      </c>
      <c r="W31" s="357" t="s">
        <v>105</v>
      </c>
      <c r="X31" s="91" t="s">
        <v>281</v>
      </c>
      <c r="Y31" s="94" t="s">
        <v>279</v>
      </c>
    </row>
    <row r="32" spans="1:44" ht="93" customHeight="1" thickBot="1" x14ac:dyDescent="0.25">
      <c r="A32" s="39">
        <v>15</v>
      </c>
      <c r="B32" s="39" t="s">
        <v>27</v>
      </c>
      <c r="C32" s="39">
        <v>10</v>
      </c>
      <c r="D32" s="449" t="s">
        <v>29</v>
      </c>
      <c r="E32" s="265" t="s">
        <v>30</v>
      </c>
      <c r="F32" s="443">
        <v>106000</v>
      </c>
      <c r="G32" s="408">
        <v>0</v>
      </c>
      <c r="H32" s="347">
        <v>0</v>
      </c>
      <c r="I32" s="65">
        <v>0</v>
      </c>
      <c r="J32" s="65">
        <v>0</v>
      </c>
      <c r="K32" s="65">
        <v>0</v>
      </c>
      <c r="L32" s="369">
        <v>0</v>
      </c>
      <c r="M32" s="65">
        <v>0</v>
      </c>
      <c r="N32" s="82">
        <f>F32/1.19</f>
        <v>89075.630252100847</v>
      </c>
      <c r="O32" s="430">
        <f t="shared" ref="O32:S34" si="21">H32/1.19</f>
        <v>0</v>
      </c>
      <c r="P32" s="430">
        <f t="shared" si="21"/>
        <v>0</v>
      </c>
      <c r="Q32" s="430">
        <f t="shared" si="21"/>
        <v>0</v>
      </c>
      <c r="R32" s="430">
        <f t="shared" si="21"/>
        <v>0</v>
      </c>
      <c r="S32" s="430">
        <f t="shared" si="21"/>
        <v>0</v>
      </c>
      <c r="T32" s="82">
        <f>M32/1.19</f>
        <v>0</v>
      </c>
      <c r="U32" s="430">
        <f>G32/1.19</f>
        <v>0</v>
      </c>
      <c r="V32" s="384">
        <f>N32+P32+Q32+R32+S32+T32</f>
        <v>89075.630252100847</v>
      </c>
      <c r="W32" s="357" t="s">
        <v>105</v>
      </c>
      <c r="X32" s="508" t="s">
        <v>328</v>
      </c>
      <c r="Y32" s="509"/>
    </row>
    <row r="33" spans="1:27" s="46" customFormat="1" ht="48.75" customHeight="1" thickBot="1" x14ac:dyDescent="0.25">
      <c r="A33" s="367">
        <v>16</v>
      </c>
      <c r="B33" s="367" t="s">
        <v>27</v>
      </c>
      <c r="C33" s="367">
        <v>11</v>
      </c>
      <c r="D33" s="49" t="s">
        <v>340</v>
      </c>
      <c r="E33" s="368" t="s">
        <v>339</v>
      </c>
      <c r="F33" s="369">
        <v>58500</v>
      </c>
      <c r="G33" s="408">
        <v>0</v>
      </c>
      <c r="H33" s="369">
        <v>0</v>
      </c>
      <c r="I33" s="369">
        <v>0</v>
      </c>
      <c r="J33" s="369">
        <v>0</v>
      </c>
      <c r="K33" s="369">
        <v>0</v>
      </c>
      <c r="L33" s="369">
        <v>0</v>
      </c>
      <c r="M33" s="369">
        <v>0</v>
      </c>
      <c r="N33" s="363">
        <f>F33/1.19</f>
        <v>49159.663865546223</v>
      </c>
      <c r="O33" s="430">
        <f t="shared" si="21"/>
        <v>0</v>
      </c>
      <c r="P33" s="430">
        <f t="shared" si="21"/>
        <v>0</v>
      </c>
      <c r="Q33" s="430">
        <f t="shared" si="21"/>
        <v>0</v>
      </c>
      <c r="R33" s="430">
        <f t="shared" si="21"/>
        <v>0</v>
      </c>
      <c r="S33" s="430">
        <f t="shared" si="21"/>
        <v>0</v>
      </c>
      <c r="T33" s="363">
        <f>M33/1.19</f>
        <v>0</v>
      </c>
      <c r="U33" s="430">
        <f>G33/1.19</f>
        <v>0</v>
      </c>
      <c r="V33" s="384">
        <f>N33+P33+Q33+R33+S33+T33</f>
        <v>49159.663865546223</v>
      </c>
      <c r="W33" s="364" t="s">
        <v>105</v>
      </c>
      <c r="X33" s="366" t="s">
        <v>279</v>
      </c>
      <c r="Y33" s="380" t="s">
        <v>279</v>
      </c>
    </row>
    <row r="34" spans="1:27" ht="44.25" customHeight="1" thickBot="1" x14ac:dyDescent="0.25">
      <c r="A34" s="367">
        <v>17</v>
      </c>
      <c r="B34" s="39" t="s">
        <v>27</v>
      </c>
      <c r="C34" s="39">
        <v>11.1</v>
      </c>
      <c r="D34" s="49" t="s">
        <v>334</v>
      </c>
      <c r="E34" s="332" t="s">
        <v>338</v>
      </c>
      <c r="F34" s="321">
        <v>7000</v>
      </c>
      <c r="G34" s="408">
        <v>0</v>
      </c>
      <c r="H34" s="347">
        <v>0</v>
      </c>
      <c r="I34" s="321">
        <v>4000</v>
      </c>
      <c r="J34" s="321">
        <v>14000</v>
      </c>
      <c r="K34" s="321">
        <v>3000</v>
      </c>
      <c r="L34" s="369">
        <v>0</v>
      </c>
      <c r="M34" s="321">
        <v>1000</v>
      </c>
      <c r="N34" s="82">
        <f>F34/1.19</f>
        <v>5882.3529411764712</v>
      </c>
      <c r="O34" s="430">
        <f t="shared" si="21"/>
        <v>0</v>
      </c>
      <c r="P34" s="82">
        <f t="shared" si="21"/>
        <v>3361.3445378151264</v>
      </c>
      <c r="Q34" s="82">
        <f t="shared" si="21"/>
        <v>11764.705882352942</v>
      </c>
      <c r="R34" s="82">
        <f t="shared" si="21"/>
        <v>2521.0084033613448</v>
      </c>
      <c r="S34" s="363">
        <f t="shared" si="21"/>
        <v>0</v>
      </c>
      <c r="T34" s="82">
        <f>M34/1.19</f>
        <v>840.3361344537816</v>
      </c>
      <c r="U34" s="407">
        <f>G34/1.19</f>
        <v>0</v>
      </c>
      <c r="V34" s="384">
        <f>N34+U34+P34+Q34+R34+S34+T34</f>
        <v>24369.747899159669</v>
      </c>
      <c r="W34" s="357" t="s">
        <v>105</v>
      </c>
      <c r="X34" s="91" t="s">
        <v>279</v>
      </c>
      <c r="Y34" s="94" t="s">
        <v>279</v>
      </c>
    </row>
    <row r="35" spans="1:27" ht="30" customHeight="1" thickBot="1" x14ac:dyDescent="0.25">
      <c r="A35" s="367">
        <v>18</v>
      </c>
      <c r="B35" s="44"/>
      <c r="C35" s="39"/>
      <c r="D35" s="70" t="s">
        <v>171</v>
      </c>
      <c r="E35" s="332"/>
      <c r="F35" s="65">
        <f>F31+F32+F33+F34</f>
        <v>184500</v>
      </c>
      <c r="G35" s="408">
        <f>G31+G32+G33+G34</f>
        <v>0</v>
      </c>
      <c r="H35" s="431">
        <f>H31+H32+H33+H34</f>
        <v>0</v>
      </c>
      <c r="I35" s="369">
        <f t="shared" ref="I35:O35" si="22">I31+I32+I33+I34</f>
        <v>4000</v>
      </c>
      <c r="J35" s="369">
        <f t="shared" si="22"/>
        <v>14000</v>
      </c>
      <c r="K35" s="369">
        <f t="shared" si="22"/>
        <v>3000</v>
      </c>
      <c r="L35" s="369">
        <f t="shared" si="22"/>
        <v>0</v>
      </c>
      <c r="M35" s="369">
        <f t="shared" si="22"/>
        <v>1000</v>
      </c>
      <c r="N35" s="363">
        <f t="shared" si="22"/>
        <v>157117.64705882355</v>
      </c>
      <c r="O35" s="430">
        <f t="shared" si="22"/>
        <v>0</v>
      </c>
      <c r="P35" s="363">
        <f t="shared" ref="P35" si="23">P31+P32+P33+P34</f>
        <v>3361.3445378151264</v>
      </c>
      <c r="Q35" s="363">
        <f t="shared" ref="Q35" si="24">Q31+Q32+Q33+Q34</f>
        <v>11764.705882352942</v>
      </c>
      <c r="R35" s="363">
        <f t="shared" ref="R35:S35" si="25">R31+R32+R33+R34</f>
        <v>2521.0084033613448</v>
      </c>
      <c r="S35" s="363">
        <f t="shared" si="25"/>
        <v>0</v>
      </c>
      <c r="T35" s="363">
        <f t="shared" ref="T35" si="26">T31+T32+T33+T34</f>
        <v>840.3361344537816</v>
      </c>
      <c r="U35" s="407">
        <f>U31+U32+U33+U34</f>
        <v>0</v>
      </c>
      <c r="V35" s="384">
        <f>N35+U35+P35+Q35+R35+S35+T35</f>
        <v>175605.04201680675</v>
      </c>
      <c r="W35" s="358"/>
      <c r="X35" s="95"/>
      <c r="Y35" s="96"/>
    </row>
    <row r="36" spans="1:27" ht="285.75" customHeight="1" thickBot="1" x14ac:dyDescent="0.25">
      <c r="A36" s="367">
        <v>19</v>
      </c>
      <c r="B36" s="49" t="s">
        <v>31</v>
      </c>
      <c r="C36" s="73">
        <v>12</v>
      </c>
      <c r="D36" s="97" t="s">
        <v>211</v>
      </c>
      <c r="E36" s="332" t="s">
        <v>32</v>
      </c>
      <c r="F36" s="98">
        <v>2000</v>
      </c>
      <c r="G36" s="98">
        <v>0</v>
      </c>
      <c r="H36" s="98">
        <v>0</v>
      </c>
      <c r="I36" s="98">
        <v>0</v>
      </c>
      <c r="J36" s="98">
        <v>0</v>
      </c>
      <c r="K36" s="98">
        <v>0</v>
      </c>
      <c r="L36" s="98">
        <v>0</v>
      </c>
      <c r="M36" s="98">
        <v>0</v>
      </c>
      <c r="N36" s="82">
        <f>F36/1.19</f>
        <v>1680.6722689075632</v>
      </c>
      <c r="O36" s="430">
        <f t="shared" ref="O36:T39" si="27">H36/1.19</f>
        <v>0</v>
      </c>
      <c r="P36" s="430">
        <f t="shared" si="27"/>
        <v>0</v>
      </c>
      <c r="Q36" s="430">
        <f t="shared" si="27"/>
        <v>0</v>
      </c>
      <c r="R36" s="430">
        <f t="shared" si="27"/>
        <v>0</v>
      </c>
      <c r="S36" s="430">
        <f t="shared" si="27"/>
        <v>0</v>
      </c>
      <c r="T36" s="82">
        <f t="shared" si="27"/>
        <v>0</v>
      </c>
      <c r="U36" s="430">
        <f>G36/1.19</f>
        <v>0</v>
      </c>
      <c r="V36" s="384">
        <f>N36+P36+Q36+R36+S36+T36+U36</f>
        <v>1680.6722689075632</v>
      </c>
      <c r="W36" s="359" t="s">
        <v>105</v>
      </c>
      <c r="X36" s="88" t="s">
        <v>285</v>
      </c>
      <c r="Y36" s="89" t="s">
        <v>286</v>
      </c>
      <c r="AA36" s="7"/>
    </row>
    <row r="37" spans="1:27" ht="144" customHeight="1" thickBot="1" x14ac:dyDescent="0.25">
      <c r="A37" s="367">
        <v>20</v>
      </c>
      <c r="B37" s="49" t="s">
        <v>31</v>
      </c>
      <c r="C37" s="73">
        <v>13</v>
      </c>
      <c r="D37" s="222" t="s">
        <v>144</v>
      </c>
      <c r="E37" s="332" t="s">
        <v>153</v>
      </c>
      <c r="F37" s="65">
        <v>0</v>
      </c>
      <c r="G37" s="408">
        <v>0</v>
      </c>
      <c r="H37" s="347">
        <v>0</v>
      </c>
      <c r="I37" s="65">
        <v>0</v>
      </c>
      <c r="J37" s="65">
        <v>82500</v>
      </c>
      <c r="K37" s="65">
        <v>0</v>
      </c>
      <c r="L37" s="369">
        <v>0</v>
      </c>
      <c r="M37" s="65">
        <v>0</v>
      </c>
      <c r="N37" s="82">
        <f>F37/1.19</f>
        <v>0</v>
      </c>
      <c r="O37" s="430">
        <f t="shared" si="27"/>
        <v>0</v>
      </c>
      <c r="P37" s="430">
        <f t="shared" si="27"/>
        <v>0</v>
      </c>
      <c r="Q37" s="430">
        <f t="shared" si="27"/>
        <v>69327.731092436981</v>
      </c>
      <c r="R37" s="430">
        <f t="shared" si="27"/>
        <v>0</v>
      </c>
      <c r="S37" s="430">
        <f t="shared" si="27"/>
        <v>0</v>
      </c>
      <c r="T37" s="82">
        <f t="shared" si="27"/>
        <v>0</v>
      </c>
      <c r="U37" s="430">
        <f>G37/1.19</f>
        <v>0</v>
      </c>
      <c r="V37" s="384">
        <f>N37+P37+Q37+R37+S37+T37</f>
        <v>69327.731092436981</v>
      </c>
      <c r="W37" s="359" t="s">
        <v>105</v>
      </c>
      <c r="X37" s="210" t="s">
        <v>280</v>
      </c>
      <c r="Y37" s="209" t="s">
        <v>283</v>
      </c>
      <c r="AA37" s="7"/>
    </row>
    <row r="38" spans="1:27" s="46" customFormat="1" ht="64.5" customHeight="1" thickBot="1" x14ac:dyDescent="0.25">
      <c r="A38" s="367">
        <v>21</v>
      </c>
      <c r="B38" s="221" t="s">
        <v>31</v>
      </c>
      <c r="C38" s="73">
        <v>14</v>
      </c>
      <c r="D38" s="222" t="s">
        <v>224</v>
      </c>
      <c r="E38" s="332" t="s">
        <v>35</v>
      </c>
      <c r="F38" s="216">
        <v>2000</v>
      </c>
      <c r="G38" s="408">
        <v>0</v>
      </c>
      <c r="H38" s="347">
        <v>0</v>
      </c>
      <c r="I38" s="216">
        <v>0</v>
      </c>
      <c r="J38" s="216">
        <v>600</v>
      </c>
      <c r="K38" s="216">
        <v>0</v>
      </c>
      <c r="L38" s="369">
        <v>0</v>
      </c>
      <c r="M38" s="216">
        <v>0</v>
      </c>
      <c r="N38" s="212">
        <f>F38/1.19</f>
        <v>1680.6722689075632</v>
      </c>
      <c r="O38" s="430">
        <f t="shared" si="27"/>
        <v>0</v>
      </c>
      <c r="P38" s="430">
        <f t="shared" si="27"/>
        <v>0</v>
      </c>
      <c r="Q38" s="430">
        <f t="shared" si="27"/>
        <v>504.20168067226894</v>
      </c>
      <c r="R38" s="430">
        <f t="shared" si="27"/>
        <v>0</v>
      </c>
      <c r="S38" s="430">
        <f t="shared" si="27"/>
        <v>0</v>
      </c>
      <c r="T38" s="212">
        <f t="shared" si="27"/>
        <v>0</v>
      </c>
      <c r="U38" s="430">
        <f>G38/1.19</f>
        <v>0</v>
      </c>
      <c r="V38" s="384">
        <f>N38+P38+Q38+R38+S38+T38+U38</f>
        <v>2184.8739495798322</v>
      </c>
      <c r="W38" s="359" t="s">
        <v>105</v>
      </c>
      <c r="X38" s="214" t="s">
        <v>280</v>
      </c>
      <c r="Y38" s="213" t="s">
        <v>283</v>
      </c>
      <c r="AA38" s="7"/>
    </row>
    <row r="39" spans="1:27" s="46" customFormat="1" ht="78" customHeight="1" thickBot="1" x14ac:dyDescent="0.25">
      <c r="A39" s="367">
        <v>22</v>
      </c>
      <c r="B39" s="221" t="s">
        <v>31</v>
      </c>
      <c r="C39" s="73">
        <v>15</v>
      </c>
      <c r="D39" s="222" t="s">
        <v>225</v>
      </c>
      <c r="E39" s="332" t="s">
        <v>150</v>
      </c>
      <c r="F39" s="216">
        <v>19000</v>
      </c>
      <c r="G39" s="408">
        <v>0</v>
      </c>
      <c r="H39" s="347">
        <v>0</v>
      </c>
      <c r="I39" s="216">
        <v>0</v>
      </c>
      <c r="J39" s="216">
        <v>3900</v>
      </c>
      <c r="K39" s="216">
        <v>1000</v>
      </c>
      <c r="L39" s="369">
        <v>0</v>
      </c>
      <c r="M39" s="216">
        <v>0</v>
      </c>
      <c r="N39" s="212">
        <f>F39/1.19</f>
        <v>15966.386554621849</v>
      </c>
      <c r="O39" s="430">
        <f t="shared" si="27"/>
        <v>0</v>
      </c>
      <c r="P39" s="212">
        <f t="shared" si="27"/>
        <v>0</v>
      </c>
      <c r="Q39" s="212">
        <f t="shared" si="27"/>
        <v>3277.3109243697481</v>
      </c>
      <c r="R39" s="212">
        <f t="shared" si="27"/>
        <v>840.3361344537816</v>
      </c>
      <c r="S39" s="430">
        <f t="shared" si="27"/>
        <v>0</v>
      </c>
      <c r="T39" s="212">
        <f t="shared" si="27"/>
        <v>0</v>
      </c>
      <c r="U39" s="430">
        <f>G39/1.19</f>
        <v>0</v>
      </c>
      <c r="V39" s="384">
        <f>N39+P39+Q39+R39+S39+T39</f>
        <v>20084.033613445379</v>
      </c>
      <c r="W39" s="359" t="s">
        <v>105</v>
      </c>
      <c r="X39" s="214" t="s">
        <v>284</v>
      </c>
      <c r="Y39" s="213" t="s">
        <v>290</v>
      </c>
      <c r="AA39" s="7"/>
    </row>
    <row r="40" spans="1:27" ht="27" customHeight="1" thickBot="1" x14ac:dyDescent="0.25">
      <c r="A40" s="367">
        <v>23</v>
      </c>
      <c r="B40" s="99"/>
      <c r="C40" s="39"/>
      <c r="D40" s="70" t="s">
        <v>172</v>
      </c>
      <c r="E40" s="332"/>
      <c r="F40" s="65">
        <f>F36+F37+F38+F39</f>
        <v>23000</v>
      </c>
      <c r="G40" s="431">
        <f t="shared" ref="G40:H40" si="28">G36+G37+G38+G39</f>
        <v>0</v>
      </c>
      <c r="H40" s="431">
        <f t="shared" si="28"/>
        <v>0</v>
      </c>
      <c r="I40" s="216">
        <f t="shared" ref="I40:U40" si="29">I36+I37+I38+I39</f>
        <v>0</v>
      </c>
      <c r="J40" s="216">
        <f t="shared" si="29"/>
        <v>87000</v>
      </c>
      <c r="K40" s="216">
        <f t="shared" si="29"/>
        <v>1000</v>
      </c>
      <c r="L40" s="431">
        <f t="shared" si="29"/>
        <v>0</v>
      </c>
      <c r="M40" s="216">
        <f t="shared" si="29"/>
        <v>0</v>
      </c>
      <c r="N40" s="212">
        <f t="shared" si="29"/>
        <v>19327.731092436974</v>
      </c>
      <c r="O40" s="430">
        <f t="shared" si="29"/>
        <v>0</v>
      </c>
      <c r="P40" s="310">
        <f t="shared" si="29"/>
        <v>0</v>
      </c>
      <c r="Q40" s="310">
        <f t="shared" si="29"/>
        <v>73109.243697479003</v>
      </c>
      <c r="R40" s="310">
        <f t="shared" si="29"/>
        <v>840.3361344537816</v>
      </c>
      <c r="S40" s="442">
        <f t="shared" si="29"/>
        <v>0</v>
      </c>
      <c r="T40" s="442">
        <f t="shared" si="29"/>
        <v>0</v>
      </c>
      <c r="U40" s="442">
        <f t="shared" si="29"/>
        <v>0</v>
      </c>
      <c r="V40" s="384">
        <f>SUM(N40:U40)</f>
        <v>93277.310924369769</v>
      </c>
      <c r="W40" s="358"/>
      <c r="X40" s="100"/>
      <c r="Y40" s="101"/>
      <c r="AA40" s="7"/>
    </row>
    <row r="41" spans="1:27" ht="25.5" customHeight="1" thickBot="1" x14ac:dyDescent="0.25">
      <c r="A41" s="367">
        <v>24</v>
      </c>
      <c r="B41" s="86"/>
      <c r="C41" s="39"/>
      <c r="D41" s="49" t="s">
        <v>14</v>
      </c>
      <c r="E41" s="332"/>
      <c r="F41" s="65"/>
      <c r="G41" s="408"/>
      <c r="H41" s="347"/>
      <c r="I41" s="41"/>
      <c r="J41" s="41"/>
      <c r="K41" s="41"/>
      <c r="L41" s="41"/>
      <c r="M41" s="41"/>
      <c r="N41" s="82"/>
      <c r="O41" s="344"/>
      <c r="P41" s="82"/>
      <c r="Q41" s="82"/>
      <c r="R41" s="82"/>
      <c r="S41" s="363"/>
      <c r="T41" s="82"/>
      <c r="U41" s="407"/>
      <c r="V41" s="82"/>
      <c r="W41" s="358"/>
      <c r="X41" s="95"/>
      <c r="Y41" s="96"/>
    </row>
    <row r="42" spans="1:27" s="46" customFormat="1" ht="44.25" customHeight="1" thickBot="1" x14ac:dyDescent="0.25">
      <c r="A42" s="376">
        <v>25</v>
      </c>
      <c r="B42" s="341" t="s">
        <v>33</v>
      </c>
      <c r="C42" s="376">
        <v>16</v>
      </c>
      <c r="D42" s="342" t="s">
        <v>344</v>
      </c>
      <c r="E42" s="379" t="s">
        <v>345</v>
      </c>
      <c r="F42" s="378">
        <v>700</v>
      </c>
      <c r="G42" s="408">
        <v>0</v>
      </c>
      <c r="H42" s="378">
        <v>0</v>
      </c>
      <c r="I42" s="378">
        <v>200</v>
      </c>
      <c r="J42" s="378">
        <v>2200</v>
      </c>
      <c r="K42" s="378">
        <v>0</v>
      </c>
      <c r="L42" s="378">
        <v>0</v>
      </c>
      <c r="M42" s="378">
        <v>0</v>
      </c>
      <c r="N42" s="371">
        <f>F42/1.19</f>
        <v>588.23529411764707</v>
      </c>
      <c r="O42" s="430">
        <f t="shared" ref="O42:T46" si="30">H42/1.19</f>
        <v>0</v>
      </c>
      <c r="P42" s="430">
        <f t="shared" si="30"/>
        <v>168.0672268907563</v>
      </c>
      <c r="Q42" s="430">
        <f t="shared" si="30"/>
        <v>1848.7394957983195</v>
      </c>
      <c r="R42" s="430">
        <f t="shared" si="30"/>
        <v>0</v>
      </c>
      <c r="S42" s="430">
        <f t="shared" si="30"/>
        <v>0</v>
      </c>
      <c r="T42" s="371">
        <f t="shared" si="30"/>
        <v>0</v>
      </c>
      <c r="U42" s="430">
        <f>G42/1.19</f>
        <v>0</v>
      </c>
      <c r="V42" s="371">
        <f>SUM(N42:U42)</f>
        <v>2605.042016806723</v>
      </c>
      <c r="W42" s="372" t="s">
        <v>105</v>
      </c>
      <c r="X42" s="265" t="s">
        <v>284</v>
      </c>
      <c r="Y42" s="379" t="s">
        <v>283</v>
      </c>
    </row>
    <row r="43" spans="1:27" ht="118.5" customHeight="1" thickBot="1" x14ac:dyDescent="0.25">
      <c r="A43" s="367">
        <v>26</v>
      </c>
      <c r="B43" s="86" t="s">
        <v>33</v>
      </c>
      <c r="C43" s="39">
        <v>16.100000000000001</v>
      </c>
      <c r="D43" s="102" t="s">
        <v>243</v>
      </c>
      <c r="E43" s="351" t="s">
        <v>94</v>
      </c>
      <c r="F43" s="40">
        <v>7300</v>
      </c>
      <c r="G43" s="40">
        <v>0</v>
      </c>
      <c r="H43" s="40">
        <v>0</v>
      </c>
      <c r="I43" s="65">
        <v>4800</v>
      </c>
      <c r="J43" s="65">
        <v>11800</v>
      </c>
      <c r="K43" s="65">
        <v>1000</v>
      </c>
      <c r="L43" s="369">
        <v>0</v>
      </c>
      <c r="M43" s="65">
        <v>0</v>
      </c>
      <c r="N43" s="82">
        <f>F43/1.19</f>
        <v>6134.453781512605</v>
      </c>
      <c r="O43" s="430">
        <f t="shared" si="30"/>
        <v>0</v>
      </c>
      <c r="P43" s="430">
        <f t="shared" si="30"/>
        <v>4033.6134453781515</v>
      </c>
      <c r="Q43" s="430">
        <f t="shared" si="30"/>
        <v>9915.9663865546227</v>
      </c>
      <c r="R43" s="430">
        <f t="shared" si="30"/>
        <v>840.3361344537816</v>
      </c>
      <c r="S43" s="430">
        <f t="shared" si="30"/>
        <v>0</v>
      </c>
      <c r="T43" s="82">
        <f t="shared" si="30"/>
        <v>0</v>
      </c>
      <c r="U43" s="430">
        <f>G43/1.19</f>
        <v>0</v>
      </c>
      <c r="V43" s="432">
        <f>SUM(N43:U43)</f>
        <v>20924.36974789916</v>
      </c>
      <c r="W43" s="357" t="s">
        <v>105</v>
      </c>
      <c r="X43" s="91" t="s">
        <v>280</v>
      </c>
      <c r="Y43" s="94" t="s">
        <v>287</v>
      </c>
    </row>
    <row r="44" spans="1:27" ht="115.5" customHeight="1" thickBot="1" x14ac:dyDescent="0.25">
      <c r="A44" s="367">
        <v>27</v>
      </c>
      <c r="B44" s="86" t="s">
        <v>33</v>
      </c>
      <c r="C44" s="39">
        <v>17</v>
      </c>
      <c r="D44" s="97" t="s">
        <v>241</v>
      </c>
      <c r="E44" s="332" t="s">
        <v>34</v>
      </c>
      <c r="F44" s="65">
        <v>30000</v>
      </c>
      <c r="G44" s="408">
        <v>0</v>
      </c>
      <c r="H44" s="347">
        <v>0</v>
      </c>
      <c r="I44" s="65">
        <v>2000</v>
      </c>
      <c r="J44" s="65">
        <v>4000</v>
      </c>
      <c r="K44" s="65">
        <v>1000</v>
      </c>
      <c r="L44" s="369">
        <v>0</v>
      </c>
      <c r="M44" s="65">
        <v>0</v>
      </c>
      <c r="N44" s="82">
        <f>F44/1.19</f>
        <v>25210.084033613446</v>
      </c>
      <c r="O44" s="430">
        <f t="shared" si="30"/>
        <v>0</v>
      </c>
      <c r="P44" s="430">
        <f t="shared" si="30"/>
        <v>1680.6722689075632</v>
      </c>
      <c r="Q44" s="430">
        <f t="shared" si="30"/>
        <v>3361.3445378151264</v>
      </c>
      <c r="R44" s="430">
        <f t="shared" si="30"/>
        <v>840.3361344537816</v>
      </c>
      <c r="S44" s="430">
        <f t="shared" si="30"/>
        <v>0</v>
      </c>
      <c r="T44" s="82">
        <f t="shared" si="30"/>
        <v>0</v>
      </c>
      <c r="U44" s="430">
        <f>G44/1.19</f>
        <v>0</v>
      </c>
      <c r="V44" s="432">
        <f>SUM(N44:U44)</f>
        <v>31092.436974789918</v>
      </c>
      <c r="W44" s="357" t="s">
        <v>105</v>
      </c>
      <c r="X44" s="91" t="s">
        <v>356</v>
      </c>
      <c r="Y44" s="94" t="s">
        <v>299</v>
      </c>
    </row>
    <row r="45" spans="1:27" s="46" customFormat="1" ht="113.25" customHeight="1" thickBot="1" x14ac:dyDescent="0.25">
      <c r="A45" s="367">
        <v>28</v>
      </c>
      <c r="B45" s="315" t="s">
        <v>33</v>
      </c>
      <c r="C45" s="313">
        <v>18</v>
      </c>
      <c r="D45" s="103" t="s">
        <v>266</v>
      </c>
      <c r="E45" s="332" t="s">
        <v>259</v>
      </c>
      <c r="F45" s="314">
        <v>0</v>
      </c>
      <c r="G45" s="408">
        <v>0</v>
      </c>
      <c r="H45" s="347">
        <v>0</v>
      </c>
      <c r="I45" s="314">
        <v>0</v>
      </c>
      <c r="J45" s="314">
        <v>0</v>
      </c>
      <c r="K45" s="314">
        <v>0</v>
      </c>
      <c r="L45" s="369">
        <v>0</v>
      </c>
      <c r="M45" s="314">
        <v>0</v>
      </c>
      <c r="N45" s="310">
        <f>F45/1.19</f>
        <v>0</v>
      </c>
      <c r="O45" s="430">
        <f t="shared" si="30"/>
        <v>0</v>
      </c>
      <c r="P45" s="430">
        <f t="shared" si="30"/>
        <v>0</v>
      </c>
      <c r="Q45" s="430">
        <f t="shared" si="30"/>
        <v>0</v>
      </c>
      <c r="R45" s="430">
        <f t="shared" si="30"/>
        <v>0</v>
      </c>
      <c r="S45" s="430">
        <f t="shared" si="30"/>
        <v>0</v>
      </c>
      <c r="T45" s="430">
        <f t="shared" si="30"/>
        <v>0</v>
      </c>
      <c r="U45" s="430">
        <f>G45/1.19</f>
        <v>0</v>
      </c>
      <c r="V45" s="432">
        <f>SUM(N45:U45)</f>
        <v>0</v>
      </c>
      <c r="W45" s="357"/>
      <c r="X45" s="91"/>
      <c r="Y45" s="211"/>
    </row>
    <row r="46" spans="1:27" s="46" customFormat="1" ht="84" customHeight="1" thickBot="1" x14ac:dyDescent="0.25">
      <c r="A46" s="367">
        <v>29</v>
      </c>
      <c r="B46" s="283" t="s">
        <v>33</v>
      </c>
      <c r="C46" s="282">
        <v>19</v>
      </c>
      <c r="D46" s="103" t="s">
        <v>390</v>
      </c>
      <c r="E46" s="332"/>
      <c r="F46" s="284">
        <v>0</v>
      </c>
      <c r="G46" s="408">
        <v>0</v>
      </c>
      <c r="H46" s="347">
        <v>0</v>
      </c>
      <c r="I46" s="284">
        <v>0</v>
      </c>
      <c r="J46" s="284">
        <v>0</v>
      </c>
      <c r="K46" s="284">
        <v>0</v>
      </c>
      <c r="L46" s="369">
        <v>0</v>
      </c>
      <c r="M46" s="284">
        <v>0</v>
      </c>
      <c r="N46" s="279">
        <f>F46/1.19</f>
        <v>0</v>
      </c>
      <c r="O46" s="430">
        <f t="shared" si="30"/>
        <v>0</v>
      </c>
      <c r="P46" s="430">
        <f t="shared" si="30"/>
        <v>0</v>
      </c>
      <c r="Q46" s="430">
        <f t="shared" si="30"/>
        <v>0</v>
      </c>
      <c r="R46" s="430">
        <f t="shared" si="30"/>
        <v>0</v>
      </c>
      <c r="S46" s="430">
        <f t="shared" si="30"/>
        <v>0</v>
      </c>
      <c r="T46" s="279">
        <f t="shared" si="30"/>
        <v>0</v>
      </c>
      <c r="U46" s="430">
        <f>G46/1.19</f>
        <v>0</v>
      </c>
      <c r="V46" s="384">
        <f>N46+P46+Q46+R46+T46</f>
        <v>0</v>
      </c>
      <c r="W46" s="357"/>
      <c r="X46" s="280"/>
      <c r="Y46" s="281"/>
    </row>
    <row r="47" spans="1:27" ht="25.5" customHeight="1" thickBot="1" x14ac:dyDescent="0.25">
      <c r="A47" s="367">
        <v>30</v>
      </c>
      <c r="B47" s="86"/>
      <c r="C47" s="39"/>
      <c r="D47" s="49" t="s">
        <v>81</v>
      </c>
      <c r="E47" s="332"/>
      <c r="F47" s="40">
        <f>SUM(F42:F46)</f>
        <v>38000</v>
      </c>
      <c r="G47" s="40">
        <f t="shared" ref="G47:H47" si="31">SUM(G42:G46)</f>
        <v>0</v>
      </c>
      <c r="H47" s="40">
        <f t="shared" si="31"/>
        <v>0</v>
      </c>
      <c r="I47" s="40">
        <f t="shared" ref="I47:V47" si="32">SUM(I42:I46)</f>
        <v>7000</v>
      </c>
      <c r="J47" s="40">
        <f t="shared" si="32"/>
        <v>18000</v>
      </c>
      <c r="K47" s="40">
        <f t="shared" si="32"/>
        <v>2000</v>
      </c>
      <c r="L47" s="40">
        <f t="shared" si="32"/>
        <v>0</v>
      </c>
      <c r="M47" s="40">
        <f t="shared" si="32"/>
        <v>0</v>
      </c>
      <c r="N47" s="393">
        <f t="shared" si="32"/>
        <v>31932.773109243699</v>
      </c>
      <c r="O47" s="430">
        <f t="shared" si="32"/>
        <v>0</v>
      </c>
      <c r="P47" s="393">
        <f t="shared" si="32"/>
        <v>5882.3529411764712</v>
      </c>
      <c r="Q47" s="393">
        <f t="shared" si="32"/>
        <v>15126.050420168069</v>
      </c>
      <c r="R47" s="393">
        <f t="shared" si="32"/>
        <v>1680.6722689075632</v>
      </c>
      <c r="S47" s="430">
        <f t="shared" si="32"/>
        <v>0</v>
      </c>
      <c r="T47" s="393">
        <f t="shared" si="32"/>
        <v>0</v>
      </c>
      <c r="U47" s="432">
        <f t="shared" si="32"/>
        <v>0</v>
      </c>
      <c r="V47" s="393">
        <f t="shared" si="32"/>
        <v>54621.848739495799</v>
      </c>
      <c r="W47" s="358"/>
      <c r="X47" s="91"/>
      <c r="Y47" s="94"/>
    </row>
    <row r="48" spans="1:27" ht="324.75" customHeight="1" thickBot="1" x14ac:dyDescent="0.25">
      <c r="A48" s="39">
        <v>31</v>
      </c>
      <c r="B48" s="86" t="s">
        <v>33</v>
      </c>
      <c r="C48" s="50" t="s">
        <v>193</v>
      </c>
      <c r="D48" s="104" t="s">
        <v>156</v>
      </c>
      <c r="E48" s="332" t="s">
        <v>99</v>
      </c>
      <c r="F48" s="40">
        <v>6000</v>
      </c>
      <c r="G48" s="40">
        <v>0</v>
      </c>
      <c r="H48" s="40">
        <v>0</v>
      </c>
      <c r="I48" s="65">
        <v>2600</v>
      </c>
      <c r="J48" s="65">
        <v>4000</v>
      </c>
      <c r="K48" s="65">
        <v>500</v>
      </c>
      <c r="L48" s="369">
        <v>0</v>
      </c>
      <c r="M48" s="65">
        <v>0</v>
      </c>
      <c r="N48" s="82">
        <f t="shared" ref="N48:N56" si="33">F48/1.19</f>
        <v>5042.0168067226896</v>
      </c>
      <c r="O48" s="430">
        <f t="shared" ref="O48:O56" si="34">H48/1.19</f>
        <v>0</v>
      </c>
      <c r="P48" s="82">
        <f t="shared" ref="P48:P56" si="35">I48/1.19</f>
        <v>2184.8739495798322</v>
      </c>
      <c r="Q48" s="82">
        <f t="shared" ref="Q48:Q56" si="36">J48/1.19</f>
        <v>3361.3445378151264</v>
      </c>
      <c r="R48" s="82">
        <f t="shared" ref="R48:R56" si="37">K48/1.19</f>
        <v>420.1680672268908</v>
      </c>
      <c r="S48" s="430">
        <f t="shared" ref="S48:S56" si="38">L48/1.19</f>
        <v>0</v>
      </c>
      <c r="T48" s="82">
        <f t="shared" ref="T48:T56" si="39">M48/1.19</f>
        <v>0</v>
      </c>
      <c r="U48" s="430">
        <f t="shared" ref="U48:U63" si="40">G48/1.19</f>
        <v>0</v>
      </c>
      <c r="V48" s="384">
        <f t="shared" ref="V48:V63" si="41">N48+P48+Q48+R48+T48+U48</f>
        <v>11008.403361344539</v>
      </c>
      <c r="W48" s="357" t="s">
        <v>105</v>
      </c>
      <c r="X48" s="91" t="s">
        <v>289</v>
      </c>
      <c r="Y48" s="94" t="s">
        <v>288</v>
      </c>
    </row>
    <row r="49" spans="1:26" ht="62.25" customHeight="1" thickBot="1" x14ac:dyDescent="0.3">
      <c r="A49" s="39">
        <v>32</v>
      </c>
      <c r="B49" s="63" t="s">
        <v>33</v>
      </c>
      <c r="C49" s="50" t="s">
        <v>194</v>
      </c>
      <c r="D49" s="105" t="s">
        <v>157</v>
      </c>
      <c r="E49" s="332" t="s">
        <v>95</v>
      </c>
      <c r="F49" s="65">
        <v>7000</v>
      </c>
      <c r="G49" s="408">
        <v>0</v>
      </c>
      <c r="H49" s="347">
        <v>0</v>
      </c>
      <c r="I49" s="65">
        <v>0</v>
      </c>
      <c r="J49" s="65">
        <v>0</v>
      </c>
      <c r="K49" s="65">
        <v>0</v>
      </c>
      <c r="L49" s="369">
        <v>0</v>
      </c>
      <c r="M49" s="65">
        <v>0</v>
      </c>
      <c r="N49" s="82">
        <f t="shared" si="33"/>
        <v>5882.3529411764712</v>
      </c>
      <c r="O49" s="344">
        <f t="shared" si="34"/>
        <v>0</v>
      </c>
      <c r="P49" s="82">
        <f t="shared" si="35"/>
        <v>0</v>
      </c>
      <c r="Q49" s="82">
        <f t="shared" si="36"/>
        <v>0</v>
      </c>
      <c r="R49" s="82">
        <f t="shared" si="37"/>
        <v>0</v>
      </c>
      <c r="S49" s="363">
        <f t="shared" si="38"/>
        <v>0</v>
      </c>
      <c r="T49" s="82">
        <f t="shared" si="39"/>
        <v>0</v>
      </c>
      <c r="U49" s="407">
        <f t="shared" si="40"/>
        <v>0</v>
      </c>
      <c r="V49" s="432">
        <f t="shared" si="41"/>
        <v>5882.3529411764712</v>
      </c>
      <c r="W49" s="357" t="s">
        <v>105</v>
      </c>
      <c r="X49" s="91" t="s">
        <v>289</v>
      </c>
      <c r="Y49" s="94" t="s">
        <v>290</v>
      </c>
      <c r="Z49" s="45"/>
    </row>
    <row r="50" spans="1:26" ht="207.75" customHeight="1" thickBot="1" x14ac:dyDescent="0.3">
      <c r="A50" s="39">
        <v>33</v>
      </c>
      <c r="B50" s="86" t="s">
        <v>33</v>
      </c>
      <c r="C50" s="50" t="s">
        <v>195</v>
      </c>
      <c r="D50" s="105" t="s">
        <v>397</v>
      </c>
      <c r="E50" s="332" t="s">
        <v>98</v>
      </c>
      <c r="F50" s="65">
        <v>2000</v>
      </c>
      <c r="G50" s="408">
        <v>0</v>
      </c>
      <c r="H50" s="347">
        <v>0</v>
      </c>
      <c r="I50" s="40">
        <v>200</v>
      </c>
      <c r="J50" s="65">
        <v>3500</v>
      </c>
      <c r="K50" s="65">
        <v>0</v>
      </c>
      <c r="L50" s="369">
        <v>0</v>
      </c>
      <c r="M50" s="65">
        <v>50</v>
      </c>
      <c r="N50" s="82">
        <f t="shared" si="33"/>
        <v>1680.6722689075632</v>
      </c>
      <c r="O50" s="344">
        <f t="shared" si="34"/>
        <v>0</v>
      </c>
      <c r="P50" s="82">
        <f t="shared" si="35"/>
        <v>168.0672268907563</v>
      </c>
      <c r="Q50" s="82">
        <f t="shared" si="36"/>
        <v>2941.1764705882356</v>
      </c>
      <c r="R50" s="82">
        <f t="shared" si="37"/>
        <v>0</v>
      </c>
      <c r="S50" s="363">
        <f t="shared" si="38"/>
        <v>0</v>
      </c>
      <c r="T50" s="82">
        <f t="shared" si="39"/>
        <v>42.016806722689076</v>
      </c>
      <c r="U50" s="407">
        <f t="shared" si="40"/>
        <v>0</v>
      </c>
      <c r="V50" s="432">
        <f t="shared" si="41"/>
        <v>4831.9327731092435</v>
      </c>
      <c r="W50" s="357" t="s">
        <v>105</v>
      </c>
      <c r="X50" s="91" t="s">
        <v>291</v>
      </c>
      <c r="Y50" s="94" t="s">
        <v>287</v>
      </c>
    </row>
    <row r="51" spans="1:26" ht="63" customHeight="1" thickBot="1" x14ac:dyDescent="0.25">
      <c r="A51" s="39">
        <v>34</v>
      </c>
      <c r="B51" s="86" t="s">
        <v>33</v>
      </c>
      <c r="C51" s="50" t="s">
        <v>196</v>
      </c>
      <c r="D51" s="103" t="s">
        <v>124</v>
      </c>
      <c r="E51" s="332" t="s">
        <v>36</v>
      </c>
      <c r="F51" s="65">
        <v>2000</v>
      </c>
      <c r="G51" s="408">
        <v>0</v>
      </c>
      <c r="H51" s="347">
        <v>0</v>
      </c>
      <c r="I51" s="65">
        <v>0</v>
      </c>
      <c r="J51" s="65">
        <v>0</v>
      </c>
      <c r="K51" s="65">
        <v>0</v>
      </c>
      <c r="L51" s="369">
        <v>0</v>
      </c>
      <c r="M51" s="65">
        <v>0</v>
      </c>
      <c r="N51" s="82">
        <f t="shared" si="33"/>
        <v>1680.6722689075632</v>
      </c>
      <c r="O51" s="344">
        <f t="shared" si="34"/>
        <v>0</v>
      </c>
      <c r="P51" s="82">
        <f t="shared" si="35"/>
        <v>0</v>
      </c>
      <c r="Q51" s="82">
        <f t="shared" si="36"/>
        <v>0</v>
      </c>
      <c r="R51" s="82">
        <f t="shared" si="37"/>
        <v>0</v>
      </c>
      <c r="S51" s="363">
        <f t="shared" si="38"/>
        <v>0</v>
      </c>
      <c r="T51" s="82">
        <f t="shared" si="39"/>
        <v>0</v>
      </c>
      <c r="U51" s="407">
        <f t="shared" si="40"/>
        <v>0</v>
      </c>
      <c r="V51" s="432">
        <f t="shared" si="41"/>
        <v>1680.6722689075632</v>
      </c>
      <c r="W51" s="357" t="s">
        <v>105</v>
      </c>
      <c r="X51" s="91" t="s">
        <v>282</v>
      </c>
      <c r="Y51" s="91" t="s">
        <v>282</v>
      </c>
    </row>
    <row r="52" spans="1:26" ht="104.25" customHeight="1" thickBot="1" x14ac:dyDescent="0.25">
      <c r="A52" s="39">
        <v>35</v>
      </c>
      <c r="B52" s="86" t="s">
        <v>33</v>
      </c>
      <c r="C52" s="50" t="s">
        <v>197</v>
      </c>
      <c r="D52" s="97" t="s">
        <v>177</v>
      </c>
      <c r="E52" s="332" t="s">
        <v>38</v>
      </c>
      <c r="F52" s="65">
        <v>90000</v>
      </c>
      <c r="G52" s="408">
        <v>0</v>
      </c>
      <c r="H52" s="347">
        <v>0</v>
      </c>
      <c r="I52" s="65">
        <v>2300</v>
      </c>
      <c r="J52" s="65">
        <v>6400</v>
      </c>
      <c r="K52" s="65">
        <v>700</v>
      </c>
      <c r="L52" s="369">
        <v>0</v>
      </c>
      <c r="M52" s="65">
        <v>1250</v>
      </c>
      <c r="N52" s="82">
        <f t="shared" si="33"/>
        <v>75630.252100840342</v>
      </c>
      <c r="O52" s="344">
        <f t="shared" si="34"/>
        <v>0</v>
      </c>
      <c r="P52" s="82">
        <f t="shared" si="35"/>
        <v>1932.7731092436975</v>
      </c>
      <c r="Q52" s="82">
        <f t="shared" si="36"/>
        <v>5378.1512605042017</v>
      </c>
      <c r="R52" s="82">
        <f t="shared" si="37"/>
        <v>588.23529411764707</v>
      </c>
      <c r="S52" s="363">
        <f t="shared" si="38"/>
        <v>0</v>
      </c>
      <c r="T52" s="82">
        <f t="shared" si="39"/>
        <v>1050.420168067227</v>
      </c>
      <c r="U52" s="407">
        <f t="shared" si="40"/>
        <v>0</v>
      </c>
      <c r="V52" s="432">
        <f t="shared" si="41"/>
        <v>84579.83193277313</v>
      </c>
      <c r="W52" s="357" t="s">
        <v>105</v>
      </c>
      <c r="X52" s="91" t="s">
        <v>279</v>
      </c>
      <c r="Y52" s="91" t="s">
        <v>279</v>
      </c>
      <c r="Z52" s="45"/>
    </row>
    <row r="53" spans="1:26" ht="171" customHeight="1" thickBot="1" x14ac:dyDescent="0.25">
      <c r="A53" s="367">
        <v>36</v>
      </c>
      <c r="B53" s="86" t="s">
        <v>33</v>
      </c>
      <c r="C53" s="50" t="s">
        <v>179</v>
      </c>
      <c r="D53" s="106" t="s">
        <v>158</v>
      </c>
      <c r="E53" s="352" t="s">
        <v>39</v>
      </c>
      <c r="F53" s="65">
        <v>8000</v>
      </c>
      <c r="G53" s="408">
        <v>0</v>
      </c>
      <c r="H53" s="347">
        <v>0</v>
      </c>
      <c r="I53" s="65">
        <v>500</v>
      </c>
      <c r="J53" s="65">
        <v>2400</v>
      </c>
      <c r="K53" s="65">
        <v>200</v>
      </c>
      <c r="L53" s="369">
        <v>0</v>
      </c>
      <c r="M53" s="65">
        <v>500</v>
      </c>
      <c r="N53" s="82">
        <f t="shared" si="33"/>
        <v>6722.6890756302528</v>
      </c>
      <c r="O53" s="344">
        <f t="shared" si="34"/>
        <v>0</v>
      </c>
      <c r="P53" s="82">
        <f t="shared" si="35"/>
        <v>420.1680672268908</v>
      </c>
      <c r="Q53" s="82">
        <f t="shared" si="36"/>
        <v>2016.8067226890757</v>
      </c>
      <c r="R53" s="82">
        <f t="shared" si="37"/>
        <v>168.0672268907563</v>
      </c>
      <c r="S53" s="363">
        <f t="shared" si="38"/>
        <v>0</v>
      </c>
      <c r="T53" s="82">
        <f t="shared" si="39"/>
        <v>420.1680672268908</v>
      </c>
      <c r="U53" s="407">
        <f t="shared" si="40"/>
        <v>0</v>
      </c>
      <c r="V53" s="432">
        <f t="shared" si="41"/>
        <v>9747.8991596638662</v>
      </c>
      <c r="W53" s="357" t="s">
        <v>105</v>
      </c>
      <c r="X53" s="91" t="s">
        <v>279</v>
      </c>
      <c r="Y53" s="91" t="s">
        <v>279</v>
      </c>
    </row>
    <row r="54" spans="1:26" s="46" customFormat="1" ht="240.75" customHeight="1" thickBot="1" x14ac:dyDescent="0.25">
      <c r="A54" s="367">
        <v>37</v>
      </c>
      <c r="B54" s="86" t="s">
        <v>33</v>
      </c>
      <c r="C54" s="50" t="s">
        <v>180</v>
      </c>
      <c r="D54" s="107" t="s">
        <v>374</v>
      </c>
      <c r="E54" s="353" t="s">
        <v>37</v>
      </c>
      <c r="F54" s="65">
        <v>53000</v>
      </c>
      <c r="G54" s="408">
        <v>0</v>
      </c>
      <c r="H54" s="347">
        <v>0</v>
      </c>
      <c r="I54" s="65">
        <v>1000</v>
      </c>
      <c r="J54" s="65">
        <v>7500</v>
      </c>
      <c r="K54" s="65">
        <v>1100</v>
      </c>
      <c r="L54" s="369">
        <v>0</v>
      </c>
      <c r="M54" s="65">
        <v>500</v>
      </c>
      <c r="N54" s="82">
        <f>F54/1.19</f>
        <v>44537.815126050424</v>
      </c>
      <c r="O54" s="344">
        <f t="shared" si="34"/>
        <v>0</v>
      </c>
      <c r="P54" s="82">
        <f t="shared" si="35"/>
        <v>840.3361344537816</v>
      </c>
      <c r="Q54" s="82">
        <f t="shared" si="36"/>
        <v>6302.5210084033615</v>
      </c>
      <c r="R54" s="82">
        <f t="shared" si="37"/>
        <v>924.36974789915973</v>
      </c>
      <c r="S54" s="363">
        <f t="shared" si="38"/>
        <v>0</v>
      </c>
      <c r="T54" s="82">
        <f t="shared" si="39"/>
        <v>420.1680672268908</v>
      </c>
      <c r="U54" s="407">
        <f t="shared" si="40"/>
        <v>0</v>
      </c>
      <c r="V54" s="432">
        <f t="shared" si="41"/>
        <v>53025.210084033621</v>
      </c>
      <c r="W54" s="357" t="s">
        <v>105</v>
      </c>
      <c r="X54" s="94" t="s">
        <v>279</v>
      </c>
      <c r="Y54" s="94" t="s">
        <v>279</v>
      </c>
    </row>
    <row r="55" spans="1:26" ht="197.25" customHeight="1" thickBot="1" x14ac:dyDescent="0.25">
      <c r="A55" s="367">
        <v>38</v>
      </c>
      <c r="B55" s="86" t="s">
        <v>33</v>
      </c>
      <c r="C55" s="50" t="s">
        <v>181</v>
      </c>
      <c r="D55" s="106" t="s">
        <v>159</v>
      </c>
      <c r="E55" s="352" t="s">
        <v>40</v>
      </c>
      <c r="F55" s="65">
        <v>10000</v>
      </c>
      <c r="G55" s="408">
        <v>0</v>
      </c>
      <c r="H55" s="347">
        <v>0</v>
      </c>
      <c r="I55" s="65">
        <v>1750</v>
      </c>
      <c r="J55" s="65">
        <v>8400</v>
      </c>
      <c r="K55" s="65">
        <v>400</v>
      </c>
      <c r="L55" s="369">
        <v>0</v>
      </c>
      <c r="M55" s="65">
        <v>150</v>
      </c>
      <c r="N55" s="82">
        <f t="shared" si="33"/>
        <v>8403.361344537816</v>
      </c>
      <c r="O55" s="344">
        <f t="shared" si="34"/>
        <v>0</v>
      </c>
      <c r="P55" s="82">
        <f t="shared" si="35"/>
        <v>1470.5882352941178</v>
      </c>
      <c r="Q55" s="82">
        <f t="shared" si="36"/>
        <v>7058.8235294117649</v>
      </c>
      <c r="R55" s="82">
        <f t="shared" si="37"/>
        <v>336.1344537815126</v>
      </c>
      <c r="S55" s="363">
        <f t="shared" si="38"/>
        <v>0</v>
      </c>
      <c r="T55" s="82">
        <f t="shared" si="39"/>
        <v>126.05042016806723</v>
      </c>
      <c r="U55" s="407">
        <f t="shared" si="40"/>
        <v>0</v>
      </c>
      <c r="V55" s="432">
        <f t="shared" si="41"/>
        <v>17394.957983193279</v>
      </c>
      <c r="W55" s="357" t="s">
        <v>105</v>
      </c>
      <c r="X55" s="91" t="s">
        <v>279</v>
      </c>
      <c r="Y55" s="94" t="s">
        <v>279</v>
      </c>
    </row>
    <row r="56" spans="1:26" s="46" customFormat="1" ht="75.75" customHeight="1" thickBot="1" x14ac:dyDescent="0.25">
      <c r="A56" s="367">
        <v>39</v>
      </c>
      <c r="B56" s="315" t="s">
        <v>33</v>
      </c>
      <c r="C56" s="50" t="s">
        <v>182</v>
      </c>
      <c r="D56" s="106" t="s">
        <v>309</v>
      </c>
      <c r="E56" s="352" t="s">
        <v>292</v>
      </c>
      <c r="F56" s="314">
        <v>32400</v>
      </c>
      <c r="G56" s="408">
        <v>0</v>
      </c>
      <c r="H56" s="347">
        <v>0</v>
      </c>
      <c r="I56" s="314">
        <v>0</v>
      </c>
      <c r="J56" s="314">
        <v>0</v>
      </c>
      <c r="K56" s="314">
        <v>0</v>
      </c>
      <c r="L56" s="369">
        <v>0</v>
      </c>
      <c r="M56" s="314">
        <v>0</v>
      </c>
      <c r="N56" s="310">
        <f t="shared" si="33"/>
        <v>27226.89075630252</v>
      </c>
      <c r="O56" s="344">
        <f t="shared" si="34"/>
        <v>0</v>
      </c>
      <c r="P56" s="310">
        <f t="shared" si="35"/>
        <v>0</v>
      </c>
      <c r="Q56" s="310">
        <f t="shared" si="36"/>
        <v>0</v>
      </c>
      <c r="R56" s="310">
        <f t="shared" si="37"/>
        <v>0</v>
      </c>
      <c r="S56" s="363">
        <f t="shared" si="38"/>
        <v>0</v>
      </c>
      <c r="T56" s="310">
        <f t="shared" si="39"/>
        <v>0</v>
      </c>
      <c r="U56" s="407">
        <f t="shared" si="40"/>
        <v>0</v>
      </c>
      <c r="V56" s="432">
        <f t="shared" si="41"/>
        <v>27226.89075630252</v>
      </c>
      <c r="W56" s="357" t="s">
        <v>105</v>
      </c>
      <c r="X56" s="91" t="s">
        <v>293</v>
      </c>
      <c r="Y56" s="211" t="s">
        <v>279</v>
      </c>
    </row>
    <row r="57" spans="1:26" ht="61.5" customHeight="1" thickBot="1" x14ac:dyDescent="0.25">
      <c r="A57" s="367">
        <v>40</v>
      </c>
      <c r="B57" s="86" t="s">
        <v>33</v>
      </c>
      <c r="C57" s="50" t="s">
        <v>183</v>
      </c>
      <c r="D57" s="108" t="s">
        <v>160</v>
      </c>
      <c r="E57" s="332" t="s">
        <v>41</v>
      </c>
      <c r="F57" s="65">
        <v>30000</v>
      </c>
      <c r="G57" s="408">
        <v>0</v>
      </c>
      <c r="H57" s="347">
        <v>0</v>
      </c>
      <c r="I57" s="65">
        <v>0</v>
      </c>
      <c r="J57" s="65">
        <v>0</v>
      </c>
      <c r="K57" s="65">
        <v>0</v>
      </c>
      <c r="L57" s="369">
        <v>0</v>
      </c>
      <c r="M57" s="65">
        <v>0</v>
      </c>
      <c r="N57" s="109">
        <f>F57</f>
        <v>30000</v>
      </c>
      <c r="O57" s="109">
        <f t="shared" ref="O57:O63" si="42">H57/1.19</f>
        <v>0</v>
      </c>
      <c r="P57" s="82">
        <f>I57</f>
        <v>0</v>
      </c>
      <c r="Q57" s="82">
        <f>J57</f>
        <v>0</v>
      </c>
      <c r="R57" s="82">
        <f>K57</f>
        <v>0</v>
      </c>
      <c r="S57" s="363">
        <f t="shared" ref="S57:S63" si="43">L57/1.19</f>
        <v>0</v>
      </c>
      <c r="T57" s="82">
        <f>M57</f>
        <v>0</v>
      </c>
      <c r="U57" s="109">
        <f t="shared" si="40"/>
        <v>0</v>
      </c>
      <c r="V57" s="432">
        <f t="shared" si="41"/>
        <v>30000</v>
      </c>
      <c r="W57" s="357" t="s">
        <v>105</v>
      </c>
      <c r="X57" s="94" t="s">
        <v>284</v>
      </c>
      <c r="Y57" s="94" t="s">
        <v>279</v>
      </c>
    </row>
    <row r="58" spans="1:26" ht="191.25" customHeight="1" thickBot="1" x14ac:dyDescent="0.25">
      <c r="A58" s="367">
        <v>41</v>
      </c>
      <c r="B58" s="86" t="s">
        <v>33</v>
      </c>
      <c r="C58" s="50" t="s">
        <v>184</v>
      </c>
      <c r="D58" s="103" t="s">
        <v>330</v>
      </c>
      <c r="E58" s="332" t="s">
        <v>42</v>
      </c>
      <c r="F58" s="65">
        <v>24000</v>
      </c>
      <c r="G58" s="408">
        <v>0</v>
      </c>
      <c r="H58" s="347">
        <v>0</v>
      </c>
      <c r="I58" s="65">
        <v>0</v>
      </c>
      <c r="J58" s="65">
        <v>0</v>
      </c>
      <c r="K58" s="65">
        <v>0</v>
      </c>
      <c r="L58" s="369">
        <v>0</v>
      </c>
      <c r="M58" s="65">
        <v>0</v>
      </c>
      <c r="N58" s="82">
        <f t="shared" ref="N58:N72" si="44">F58/1.19</f>
        <v>20168.067226890758</v>
      </c>
      <c r="O58" s="344">
        <f t="shared" si="42"/>
        <v>0</v>
      </c>
      <c r="P58" s="82">
        <f t="shared" ref="P58:P72" si="45">I58/1.19</f>
        <v>0</v>
      </c>
      <c r="Q58" s="82">
        <f t="shared" ref="Q58:Q72" si="46">J58/1.19</f>
        <v>0</v>
      </c>
      <c r="R58" s="82">
        <f t="shared" ref="R58:R72" si="47">K58/1.19</f>
        <v>0</v>
      </c>
      <c r="S58" s="363">
        <f t="shared" si="43"/>
        <v>0</v>
      </c>
      <c r="T58" s="82">
        <f t="shared" ref="T58:T72" si="48">M58/1.19</f>
        <v>0</v>
      </c>
      <c r="U58" s="407">
        <f t="shared" si="40"/>
        <v>0</v>
      </c>
      <c r="V58" s="432">
        <f t="shared" si="41"/>
        <v>20168.067226890758</v>
      </c>
      <c r="W58" s="357" t="s">
        <v>105</v>
      </c>
      <c r="X58" s="91" t="s">
        <v>289</v>
      </c>
      <c r="Y58" s="91" t="s">
        <v>280</v>
      </c>
    </row>
    <row r="59" spans="1:26" ht="78.75" customHeight="1" thickBot="1" x14ac:dyDescent="0.25">
      <c r="A59" s="367">
        <v>42</v>
      </c>
      <c r="B59" s="86" t="s">
        <v>33</v>
      </c>
      <c r="C59" s="50" t="s">
        <v>185</v>
      </c>
      <c r="D59" s="103" t="s">
        <v>82</v>
      </c>
      <c r="E59" s="332" t="s">
        <v>43</v>
      </c>
      <c r="F59" s="65">
        <v>3000</v>
      </c>
      <c r="G59" s="408">
        <v>0</v>
      </c>
      <c r="H59" s="347">
        <v>0</v>
      </c>
      <c r="I59" s="65">
        <v>0</v>
      </c>
      <c r="J59" s="65">
        <v>16000</v>
      </c>
      <c r="K59" s="65">
        <v>0</v>
      </c>
      <c r="L59" s="369">
        <v>0</v>
      </c>
      <c r="M59" s="65">
        <v>0</v>
      </c>
      <c r="N59" s="82">
        <f t="shared" si="44"/>
        <v>2521.0084033613448</v>
      </c>
      <c r="O59" s="344">
        <f t="shared" si="42"/>
        <v>0</v>
      </c>
      <c r="P59" s="82">
        <f t="shared" si="45"/>
        <v>0</v>
      </c>
      <c r="Q59" s="82">
        <f t="shared" si="46"/>
        <v>13445.378151260506</v>
      </c>
      <c r="R59" s="82">
        <f t="shared" si="47"/>
        <v>0</v>
      </c>
      <c r="S59" s="363">
        <f t="shared" si="43"/>
        <v>0</v>
      </c>
      <c r="T59" s="82">
        <f t="shared" si="48"/>
        <v>0</v>
      </c>
      <c r="U59" s="407">
        <f t="shared" si="40"/>
        <v>0</v>
      </c>
      <c r="V59" s="432">
        <f t="shared" si="41"/>
        <v>15966.386554621851</v>
      </c>
      <c r="W59" s="357" t="s">
        <v>105</v>
      </c>
      <c r="X59" s="91" t="s">
        <v>279</v>
      </c>
      <c r="Y59" s="94" t="s">
        <v>279</v>
      </c>
    </row>
    <row r="60" spans="1:26" ht="207.75" customHeight="1" thickBot="1" x14ac:dyDescent="0.25">
      <c r="A60" s="367">
        <v>43</v>
      </c>
      <c r="B60" s="86" t="s">
        <v>33</v>
      </c>
      <c r="C60" s="50" t="s">
        <v>198</v>
      </c>
      <c r="D60" s="103" t="s">
        <v>161</v>
      </c>
      <c r="E60" s="332" t="s">
        <v>125</v>
      </c>
      <c r="F60" s="65">
        <v>17000</v>
      </c>
      <c r="G60" s="408">
        <v>0</v>
      </c>
      <c r="H60" s="347">
        <v>0</v>
      </c>
      <c r="I60" s="65">
        <v>0</v>
      </c>
      <c r="J60" s="65">
        <v>12300</v>
      </c>
      <c r="K60" s="65">
        <v>0</v>
      </c>
      <c r="L60" s="369">
        <v>0</v>
      </c>
      <c r="M60" s="65">
        <v>200</v>
      </c>
      <c r="N60" s="82">
        <f t="shared" si="44"/>
        <v>14285.714285714286</v>
      </c>
      <c r="O60" s="344">
        <f t="shared" si="42"/>
        <v>0</v>
      </c>
      <c r="P60" s="82">
        <f t="shared" si="45"/>
        <v>0</v>
      </c>
      <c r="Q60" s="82">
        <f t="shared" si="46"/>
        <v>10336.134453781513</v>
      </c>
      <c r="R60" s="82">
        <f t="shared" si="47"/>
        <v>0</v>
      </c>
      <c r="S60" s="363">
        <f t="shared" si="43"/>
        <v>0</v>
      </c>
      <c r="T60" s="82">
        <f t="shared" si="48"/>
        <v>168.0672268907563</v>
      </c>
      <c r="U60" s="407">
        <f t="shared" si="40"/>
        <v>0</v>
      </c>
      <c r="V60" s="432">
        <f t="shared" si="41"/>
        <v>24789.915966386554</v>
      </c>
      <c r="W60" s="357" t="s">
        <v>105</v>
      </c>
      <c r="X60" s="91" t="s">
        <v>279</v>
      </c>
      <c r="Y60" s="94" t="s">
        <v>279</v>
      </c>
    </row>
    <row r="61" spans="1:26" ht="31.5" customHeight="1" thickBot="1" x14ac:dyDescent="0.25">
      <c r="A61" s="367">
        <v>44</v>
      </c>
      <c r="B61" s="86" t="s">
        <v>33</v>
      </c>
      <c r="C61" s="50" t="s">
        <v>186</v>
      </c>
      <c r="D61" s="103" t="s">
        <v>44</v>
      </c>
      <c r="E61" s="354" t="s">
        <v>45</v>
      </c>
      <c r="F61" s="65">
        <v>2000</v>
      </c>
      <c r="G61" s="408">
        <v>0</v>
      </c>
      <c r="H61" s="347">
        <v>0</v>
      </c>
      <c r="I61" s="65">
        <v>0</v>
      </c>
      <c r="J61" s="65">
        <v>1500</v>
      </c>
      <c r="K61" s="65">
        <v>0</v>
      </c>
      <c r="L61" s="369">
        <v>0</v>
      </c>
      <c r="M61" s="65">
        <v>50</v>
      </c>
      <c r="N61" s="82">
        <f t="shared" si="44"/>
        <v>1680.6722689075632</v>
      </c>
      <c r="O61" s="344">
        <f t="shared" si="42"/>
        <v>0</v>
      </c>
      <c r="P61" s="82">
        <f t="shared" si="45"/>
        <v>0</v>
      </c>
      <c r="Q61" s="82">
        <f t="shared" si="46"/>
        <v>1260.5042016806724</v>
      </c>
      <c r="R61" s="82">
        <f t="shared" si="47"/>
        <v>0</v>
      </c>
      <c r="S61" s="363">
        <f t="shared" si="43"/>
        <v>0</v>
      </c>
      <c r="T61" s="82">
        <f t="shared" si="48"/>
        <v>42.016806722689076</v>
      </c>
      <c r="U61" s="407">
        <f t="shared" si="40"/>
        <v>0</v>
      </c>
      <c r="V61" s="432">
        <f t="shared" si="41"/>
        <v>2983.1932773109247</v>
      </c>
      <c r="W61" s="357" t="s">
        <v>105</v>
      </c>
      <c r="X61" s="91" t="s">
        <v>279</v>
      </c>
      <c r="Y61" s="94" t="s">
        <v>279</v>
      </c>
    </row>
    <row r="62" spans="1:26" ht="78.75" customHeight="1" thickBot="1" x14ac:dyDescent="0.25">
      <c r="A62" s="367">
        <v>45</v>
      </c>
      <c r="B62" s="86" t="s">
        <v>33</v>
      </c>
      <c r="C62" s="50" t="s">
        <v>187</v>
      </c>
      <c r="D62" s="103" t="s">
        <v>162</v>
      </c>
      <c r="E62" s="332" t="s">
        <v>46</v>
      </c>
      <c r="F62" s="65">
        <v>16600</v>
      </c>
      <c r="G62" s="408">
        <v>0</v>
      </c>
      <c r="H62" s="347">
        <v>0</v>
      </c>
      <c r="I62" s="65">
        <v>0</v>
      </c>
      <c r="J62" s="65">
        <v>4500</v>
      </c>
      <c r="K62" s="65">
        <v>0</v>
      </c>
      <c r="L62" s="369">
        <v>0</v>
      </c>
      <c r="M62" s="65">
        <v>0</v>
      </c>
      <c r="N62" s="82">
        <f t="shared" si="44"/>
        <v>13949.579831932773</v>
      </c>
      <c r="O62" s="344">
        <f t="shared" si="42"/>
        <v>0</v>
      </c>
      <c r="P62" s="82">
        <f t="shared" si="45"/>
        <v>0</v>
      </c>
      <c r="Q62" s="82">
        <f t="shared" si="46"/>
        <v>3781.5126050420172</v>
      </c>
      <c r="R62" s="82">
        <f t="shared" si="47"/>
        <v>0</v>
      </c>
      <c r="S62" s="363">
        <f t="shared" si="43"/>
        <v>0</v>
      </c>
      <c r="T62" s="82">
        <f t="shared" si="48"/>
        <v>0</v>
      </c>
      <c r="U62" s="407">
        <f t="shared" si="40"/>
        <v>0</v>
      </c>
      <c r="V62" s="432">
        <f t="shared" si="41"/>
        <v>17731.092436974792</v>
      </c>
      <c r="W62" s="357" t="s">
        <v>105</v>
      </c>
      <c r="X62" s="91" t="s">
        <v>279</v>
      </c>
      <c r="Y62" s="94" t="s">
        <v>279</v>
      </c>
    </row>
    <row r="63" spans="1:26" ht="64.5" customHeight="1" thickBot="1" x14ac:dyDescent="0.25">
      <c r="A63" s="367">
        <v>46</v>
      </c>
      <c r="B63" s="86" t="s">
        <v>33</v>
      </c>
      <c r="C63" s="50" t="s">
        <v>188</v>
      </c>
      <c r="D63" s="103" t="s">
        <v>83</v>
      </c>
      <c r="E63" s="332" t="s">
        <v>47</v>
      </c>
      <c r="F63" s="65">
        <v>3000</v>
      </c>
      <c r="G63" s="408">
        <v>0</v>
      </c>
      <c r="H63" s="347">
        <v>0</v>
      </c>
      <c r="I63" s="65">
        <v>0</v>
      </c>
      <c r="J63" s="65">
        <v>1000</v>
      </c>
      <c r="K63" s="65">
        <v>0</v>
      </c>
      <c r="L63" s="369">
        <v>0</v>
      </c>
      <c r="M63" s="65">
        <v>0</v>
      </c>
      <c r="N63" s="82">
        <f t="shared" si="44"/>
        <v>2521.0084033613448</v>
      </c>
      <c r="O63" s="344">
        <f t="shared" si="42"/>
        <v>0</v>
      </c>
      <c r="P63" s="82">
        <f t="shared" si="45"/>
        <v>0</v>
      </c>
      <c r="Q63" s="82">
        <f t="shared" si="46"/>
        <v>840.3361344537816</v>
      </c>
      <c r="R63" s="82">
        <f t="shared" si="47"/>
        <v>0</v>
      </c>
      <c r="S63" s="363">
        <f t="shared" si="43"/>
        <v>0</v>
      </c>
      <c r="T63" s="82">
        <f t="shared" si="48"/>
        <v>0</v>
      </c>
      <c r="U63" s="407">
        <f t="shared" si="40"/>
        <v>0</v>
      </c>
      <c r="V63" s="432">
        <f t="shared" si="41"/>
        <v>3361.3445378151264</v>
      </c>
      <c r="W63" s="357" t="s">
        <v>105</v>
      </c>
      <c r="X63" s="91" t="s">
        <v>284</v>
      </c>
      <c r="Y63" s="94" t="s">
        <v>296</v>
      </c>
    </row>
    <row r="64" spans="1:26" ht="31.5" customHeight="1" thickBot="1" x14ac:dyDescent="0.25">
      <c r="A64" s="376">
        <v>47</v>
      </c>
      <c r="B64" s="86" t="s">
        <v>33</v>
      </c>
      <c r="C64" s="50" t="s">
        <v>189</v>
      </c>
      <c r="D64" s="49" t="s">
        <v>84</v>
      </c>
      <c r="E64" s="332" t="s">
        <v>48</v>
      </c>
      <c r="F64" s="65">
        <v>2000</v>
      </c>
      <c r="G64" s="408"/>
      <c r="H64" s="347"/>
      <c r="I64" s="65">
        <v>300</v>
      </c>
      <c r="J64" s="65">
        <v>600</v>
      </c>
      <c r="K64" s="65">
        <v>100</v>
      </c>
      <c r="L64" s="369"/>
      <c r="M64" s="65">
        <v>200</v>
      </c>
      <c r="N64" s="82">
        <f t="shared" si="44"/>
        <v>1680.6722689075632</v>
      </c>
      <c r="O64" s="344"/>
      <c r="P64" s="82">
        <f t="shared" si="45"/>
        <v>252.10084033613447</v>
      </c>
      <c r="Q64" s="82">
        <f t="shared" si="46"/>
        <v>504.20168067226894</v>
      </c>
      <c r="R64" s="82">
        <f t="shared" si="47"/>
        <v>84.033613445378151</v>
      </c>
      <c r="S64" s="363"/>
      <c r="T64" s="82">
        <f t="shared" si="48"/>
        <v>168.0672268907563</v>
      </c>
      <c r="U64" s="432">
        <v>0</v>
      </c>
      <c r="V64" s="432">
        <f t="shared" ref="V64:V67" si="49">N64+P64+Q64+R64+T64+U64</f>
        <v>2689.0756302521013</v>
      </c>
      <c r="W64" s="357" t="s">
        <v>105</v>
      </c>
      <c r="X64" s="91" t="s">
        <v>280</v>
      </c>
      <c r="Y64" s="210" t="s">
        <v>283</v>
      </c>
    </row>
    <row r="65" spans="1:26" ht="113.25" customHeight="1" thickBot="1" x14ac:dyDescent="0.25">
      <c r="A65" s="376">
        <v>48</v>
      </c>
      <c r="B65" s="86" t="s">
        <v>33</v>
      </c>
      <c r="C65" s="50" t="s">
        <v>190</v>
      </c>
      <c r="D65" s="103" t="s">
        <v>163</v>
      </c>
      <c r="E65" s="332" t="s">
        <v>85</v>
      </c>
      <c r="F65" s="65">
        <v>0</v>
      </c>
      <c r="G65" s="408">
        <v>0</v>
      </c>
      <c r="H65" s="347">
        <v>0</v>
      </c>
      <c r="I65" s="65">
        <v>0</v>
      </c>
      <c r="J65" s="65">
        <v>4000</v>
      </c>
      <c r="K65" s="65">
        <v>0</v>
      </c>
      <c r="L65" s="369">
        <v>0</v>
      </c>
      <c r="M65" s="65">
        <v>0</v>
      </c>
      <c r="N65" s="82">
        <f>F65/1.19</f>
        <v>0</v>
      </c>
      <c r="O65" s="430">
        <f t="shared" ref="O65:O72" si="50">H65/1.19</f>
        <v>0</v>
      </c>
      <c r="P65" s="82">
        <f t="shared" si="45"/>
        <v>0</v>
      </c>
      <c r="Q65" s="82">
        <f t="shared" si="46"/>
        <v>3361.3445378151264</v>
      </c>
      <c r="R65" s="82">
        <f t="shared" si="47"/>
        <v>0</v>
      </c>
      <c r="S65" s="430">
        <f t="shared" ref="S65:S72" si="51">L65/1.19</f>
        <v>0</v>
      </c>
      <c r="T65" s="82">
        <f t="shared" si="48"/>
        <v>0</v>
      </c>
      <c r="U65" s="430">
        <f t="shared" ref="U65:U72" si="52">G65/1.19</f>
        <v>0</v>
      </c>
      <c r="V65" s="432">
        <f t="shared" si="49"/>
        <v>3361.3445378151264</v>
      </c>
      <c r="W65" s="357" t="s">
        <v>105</v>
      </c>
      <c r="X65" s="88" t="s">
        <v>284</v>
      </c>
      <c r="Y65" s="89" t="s">
        <v>290</v>
      </c>
    </row>
    <row r="66" spans="1:26" ht="46.5" customHeight="1" thickBot="1" x14ac:dyDescent="0.25">
      <c r="A66" s="376">
        <v>49</v>
      </c>
      <c r="B66" s="86" t="s">
        <v>33</v>
      </c>
      <c r="C66" s="50" t="s">
        <v>191</v>
      </c>
      <c r="D66" s="103" t="s">
        <v>87</v>
      </c>
      <c r="E66" s="332" t="s">
        <v>86</v>
      </c>
      <c r="F66" s="65">
        <v>0</v>
      </c>
      <c r="G66" s="408">
        <v>0</v>
      </c>
      <c r="H66" s="347">
        <v>0</v>
      </c>
      <c r="I66" s="65">
        <v>0</v>
      </c>
      <c r="J66" s="65">
        <v>1000</v>
      </c>
      <c r="K66" s="65">
        <v>0</v>
      </c>
      <c r="L66" s="369">
        <v>0</v>
      </c>
      <c r="M66" s="65">
        <v>0</v>
      </c>
      <c r="N66" s="82">
        <f t="shared" si="44"/>
        <v>0</v>
      </c>
      <c r="O66" s="344">
        <f t="shared" si="50"/>
        <v>0</v>
      </c>
      <c r="P66" s="82">
        <f t="shared" si="45"/>
        <v>0</v>
      </c>
      <c r="Q66" s="82">
        <f t="shared" si="46"/>
        <v>840.3361344537816</v>
      </c>
      <c r="R66" s="82">
        <f t="shared" si="47"/>
        <v>0</v>
      </c>
      <c r="S66" s="363">
        <f t="shared" si="51"/>
        <v>0</v>
      </c>
      <c r="T66" s="82">
        <f t="shared" si="48"/>
        <v>0</v>
      </c>
      <c r="U66" s="407">
        <f t="shared" si="52"/>
        <v>0</v>
      </c>
      <c r="V66" s="432">
        <f t="shared" si="49"/>
        <v>840.3361344537816</v>
      </c>
      <c r="W66" s="357" t="s">
        <v>105</v>
      </c>
      <c r="X66" s="91" t="s">
        <v>283</v>
      </c>
      <c r="Y66" s="211" t="s">
        <v>285</v>
      </c>
    </row>
    <row r="67" spans="1:26" ht="99" customHeight="1" thickBot="1" x14ac:dyDescent="0.25">
      <c r="A67" s="376">
        <v>50</v>
      </c>
      <c r="B67" s="86" t="s">
        <v>33</v>
      </c>
      <c r="C67" s="50" t="s">
        <v>236</v>
      </c>
      <c r="D67" s="103" t="s">
        <v>164</v>
      </c>
      <c r="E67" s="332" t="s">
        <v>48</v>
      </c>
      <c r="F67" s="65">
        <v>3000</v>
      </c>
      <c r="G67" s="408">
        <v>0</v>
      </c>
      <c r="H67" s="347">
        <v>0</v>
      </c>
      <c r="I67" s="65">
        <v>0</v>
      </c>
      <c r="J67" s="65">
        <v>800</v>
      </c>
      <c r="K67" s="65">
        <v>0</v>
      </c>
      <c r="L67" s="369">
        <v>0</v>
      </c>
      <c r="M67" s="65">
        <v>100</v>
      </c>
      <c r="N67" s="82">
        <f t="shared" si="44"/>
        <v>2521.0084033613448</v>
      </c>
      <c r="O67" s="344">
        <f t="shared" si="50"/>
        <v>0</v>
      </c>
      <c r="P67" s="82">
        <f t="shared" si="45"/>
        <v>0</v>
      </c>
      <c r="Q67" s="82">
        <f t="shared" si="46"/>
        <v>672.26890756302521</v>
      </c>
      <c r="R67" s="82">
        <f t="shared" si="47"/>
        <v>0</v>
      </c>
      <c r="S67" s="363">
        <f t="shared" si="51"/>
        <v>0</v>
      </c>
      <c r="T67" s="82">
        <f t="shared" si="48"/>
        <v>84.033613445378151</v>
      </c>
      <c r="U67" s="407">
        <f t="shared" si="52"/>
        <v>0</v>
      </c>
      <c r="V67" s="432">
        <f t="shared" si="49"/>
        <v>3277.3109243697481</v>
      </c>
      <c r="W67" s="357" t="s">
        <v>105</v>
      </c>
      <c r="X67" s="88" t="s">
        <v>280</v>
      </c>
      <c r="Y67" s="89" t="s">
        <v>283</v>
      </c>
    </row>
    <row r="68" spans="1:26" ht="32.25" thickBot="1" x14ac:dyDescent="0.25">
      <c r="A68" s="376">
        <v>51</v>
      </c>
      <c r="B68" s="86" t="s">
        <v>33</v>
      </c>
      <c r="C68" s="50" t="s">
        <v>267</v>
      </c>
      <c r="D68" s="103" t="s">
        <v>88</v>
      </c>
      <c r="E68" s="332" t="s">
        <v>97</v>
      </c>
      <c r="F68" s="65">
        <v>1000</v>
      </c>
      <c r="G68" s="408">
        <v>0</v>
      </c>
      <c r="H68" s="347">
        <v>0</v>
      </c>
      <c r="I68" s="65">
        <v>0</v>
      </c>
      <c r="J68" s="65">
        <v>10000</v>
      </c>
      <c r="K68" s="65">
        <v>0</v>
      </c>
      <c r="L68" s="369">
        <v>0</v>
      </c>
      <c r="M68" s="65">
        <v>0</v>
      </c>
      <c r="N68" s="82">
        <f t="shared" si="44"/>
        <v>840.3361344537816</v>
      </c>
      <c r="O68" s="344">
        <f t="shared" si="50"/>
        <v>0</v>
      </c>
      <c r="P68" s="82">
        <f t="shared" si="45"/>
        <v>0</v>
      </c>
      <c r="Q68" s="82">
        <f t="shared" si="46"/>
        <v>8403.361344537816</v>
      </c>
      <c r="R68" s="82">
        <f t="shared" si="47"/>
        <v>0</v>
      </c>
      <c r="S68" s="363">
        <f t="shared" si="51"/>
        <v>0</v>
      </c>
      <c r="T68" s="82">
        <f t="shared" si="48"/>
        <v>0</v>
      </c>
      <c r="U68" s="407">
        <f t="shared" si="52"/>
        <v>0</v>
      </c>
      <c r="V68" s="384">
        <f>N68+P68+Q68+R68+T68</f>
        <v>9243.6974789915985</v>
      </c>
      <c r="W68" s="357" t="s">
        <v>105</v>
      </c>
      <c r="X68" s="89" t="s">
        <v>279</v>
      </c>
      <c r="Y68" s="89" t="s">
        <v>279</v>
      </c>
    </row>
    <row r="69" spans="1:26" s="46" customFormat="1" ht="35.25" customHeight="1" thickBot="1" x14ac:dyDescent="0.25">
      <c r="A69" s="376">
        <v>52</v>
      </c>
      <c r="B69" s="244" t="s">
        <v>33</v>
      </c>
      <c r="C69" s="50" t="s">
        <v>268</v>
      </c>
      <c r="D69" s="103" t="s">
        <v>272</v>
      </c>
      <c r="E69" s="332" t="s">
        <v>294</v>
      </c>
      <c r="F69" s="245">
        <v>3000</v>
      </c>
      <c r="G69" s="408">
        <v>0</v>
      </c>
      <c r="H69" s="347">
        <v>0</v>
      </c>
      <c r="I69" s="245">
        <v>0</v>
      </c>
      <c r="J69" s="245">
        <v>0</v>
      </c>
      <c r="K69" s="245">
        <v>0</v>
      </c>
      <c r="L69" s="369">
        <v>0</v>
      </c>
      <c r="M69" s="245">
        <v>0</v>
      </c>
      <c r="N69" s="246">
        <f t="shared" si="44"/>
        <v>2521.0084033613448</v>
      </c>
      <c r="O69" s="344">
        <f t="shared" si="50"/>
        <v>0</v>
      </c>
      <c r="P69" s="246">
        <f t="shared" si="45"/>
        <v>0</v>
      </c>
      <c r="Q69" s="246">
        <f t="shared" si="46"/>
        <v>0</v>
      </c>
      <c r="R69" s="246">
        <f t="shared" si="47"/>
        <v>0</v>
      </c>
      <c r="S69" s="363">
        <f t="shared" si="51"/>
        <v>0</v>
      </c>
      <c r="T69" s="246">
        <f t="shared" si="48"/>
        <v>0</v>
      </c>
      <c r="U69" s="407">
        <f t="shared" si="52"/>
        <v>0</v>
      </c>
      <c r="V69" s="384">
        <f>N69+P69+Q69+R69+T69</f>
        <v>2521.0084033613448</v>
      </c>
      <c r="W69" s="357" t="s">
        <v>105</v>
      </c>
      <c r="X69" s="247" t="s">
        <v>289</v>
      </c>
      <c r="Y69" s="247" t="s">
        <v>289</v>
      </c>
    </row>
    <row r="70" spans="1:26" s="46" customFormat="1" ht="33" customHeight="1" thickBot="1" x14ac:dyDescent="0.25">
      <c r="A70" s="376">
        <v>53</v>
      </c>
      <c r="B70" s="238" t="s">
        <v>33</v>
      </c>
      <c r="C70" s="50" t="s">
        <v>269</v>
      </c>
      <c r="D70" s="103" t="s">
        <v>235</v>
      </c>
      <c r="E70" s="332" t="s">
        <v>242</v>
      </c>
      <c r="F70" s="239">
        <v>1900</v>
      </c>
      <c r="G70" s="408">
        <v>0</v>
      </c>
      <c r="H70" s="347">
        <v>0</v>
      </c>
      <c r="I70" s="239">
        <v>0</v>
      </c>
      <c r="J70" s="239">
        <v>0</v>
      </c>
      <c r="K70" s="239">
        <v>0</v>
      </c>
      <c r="L70" s="369">
        <v>0</v>
      </c>
      <c r="M70" s="239">
        <v>0</v>
      </c>
      <c r="N70" s="240">
        <f t="shared" si="44"/>
        <v>1596.6386554621849</v>
      </c>
      <c r="O70" s="344">
        <f t="shared" si="50"/>
        <v>0</v>
      </c>
      <c r="P70" s="240">
        <f t="shared" si="45"/>
        <v>0</v>
      </c>
      <c r="Q70" s="240">
        <f t="shared" si="46"/>
        <v>0</v>
      </c>
      <c r="R70" s="240">
        <f t="shared" si="47"/>
        <v>0</v>
      </c>
      <c r="S70" s="363">
        <f t="shared" si="51"/>
        <v>0</v>
      </c>
      <c r="T70" s="240">
        <f t="shared" si="48"/>
        <v>0</v>
      </c>
      <c r="U70" s="407">
        <f t="shared" si="52"/>
        <v>0</v>
      </c>
      <c r="V70" s="384">
        <f>N70+P70+Q70+R70+T70</f>
        <v>1596.6386554621849</v>
      </c>
      <c r="W70" s="357" t="s">
        <v>105</v>
      </c>
      <c r="X70" s="241" t="s">
        <v>279</v>
      </c>
      <c r="Y70" s="241" t="s">
        <v>280</v>
      </c>
    </row>
    <row r="71" spans="1:26" s="46" customFormat="1" ht="39.75" customHeight="1" thickBot="1" x14ac:dyDescent="0.25">
      <c r="A71" s="376">
        <v>54</v>
      </c>
      <c r="B71" s="261" t="s">
        <v>33</v>
      </c>
      <c r="C71" s="50" t="s">
        <v>270</v>
      </c>
      <c r="D71" s="103" t="s">
        <v>273</v>
      </c>
      <c r="E71" s="332" t="s">
        <v>295</v>
      </c>
      <c r="F71" s="260">
        <v>3000</v>
      </c>
      <c r="G71" s="408">
        <v>0</v>
      </c>
      <c r="H71" s="347">
        <v>0</v>
      </c>
      <c r="I71" s="260">
        <v>0</v>
      </c>
      <c r="J71" s="260">
        <v>0</v>
      </c>
      <c r="K71" s="260">
        <v>0</v>
      </c>
      <c r="L71" s="369">
        <v>0</v>
      </c>
      <c r="M71" s="260">
        <v>0</v>
      </c>
      <c r="N71" s="258">
        <f t="shared" si="44"/>
        <v>2521.0084033613448</v>
      </c>
      <c r="O71" s="344">
        <f t="shared" si="50"/>
        <v>0</v>
      </c>
      <c r="P71" s="258">
        <f t="shared" si="45"/>
        <v>0</v>
      </c>
      <c r="Q71" s="258">
        <f t="shared" si="46"/>
        <v>0</v>
      </c>
      <c r="R71" s="258">
        <f t="shared" si="47"/>
        <v>0</v>
      </c>
      <c r="S71" s="363">
        <f t="shared" si="51"/>
        <v>0</v>
      </c>
      <c r="T71" s="258">
        <f t="shared" si="48"/>
        <v>0</v>
      </c>
      <c r="U71" s="407">
        <f t="shared" si="52"/>
        <v>0</v>
      </c>
      <c r="V71" s="384">
        <f>SUM(N71:U71)</f>
        <v>2521.0084033613448</v>
      </c>
      <c r="W71" s="357" t="s">
        <v>105</v>
      </c>
      <c r="X71" s="259" t="s">
        <v>279</v>
      </c>
      <c r="Y71" s="259" t="s">
        <v>280</v>
      </c>
    </row>
    <row r="72" spans="1:26" ht="30.75" customHeight="1" thickBot="1" x14ac:dyDescent="0.25">
      <c r="A72" s="376">
        <v>55</v>
      </c>
      <c r="B72" s="86" t="s">
        <v>33</v>
      </c>
      <c r="C72" s="50" t="s">
        <v>271</v>
      </c>
      <c r="D72" s="103" t="s">
        <v>49</v>
      </c>
      <c r="E72" s="332"/>
      <c r="F72" s="65">
        <v>3100</v>
      </c>
      <c r="G72" s="408">
        <v>0</v>
      </c>
      <c r="H72" s="347">
        <v>0</v>
      </c>
      <c r="I72" s="65">
        <v>350</v>
      </c>
      <c r="J72" s="65">
        <v>1100</v>
      </c>
      <c r="K72" s="65">
        <v>0</v>
      </c>
      <c r="L72" s="369">
        <v>0</v>
      </c>
      <c r="M72" s="65">
        <v>0</v>
      </c>
      <c r="N72" s="82">
        <f t="shared" si="44"/>
        <v>2605.0420168067226</v>
      </c>
      <c r="O72" s="344">
        <f t="shared" si="50"/>
        <v>0</v>
      </c>
      <c r="P72" s="82">
        <f t="shared" si="45"/>
        <v>294.11764705882354</v>
      </c>
      <c r="Q72" s="82">
        <f t="shared" si="46"/>
        <v>924.36974789915973</v>
      </c>
      <c r="R72" s="82">
        <f t="shared" si="47"/>
        <v>0</v>
      </c>
      <c r="S72" s="363">
        <f t="shared" si="51"/>
        <v>0</v>
      </c>
      <c r="T72" s="82">
        <f t="shared" si="48"/>
        <v>0</v>
      </c>
      <c r="U72" s="407">
        <f t="shared" si="52"/>
        <v>0</v>
      </c>
      <c r="V72" s="384">
        <f>N72+U72+P72+Q72+R72+T72</f>
        <v>3823.5294117647059</v>
      </c>
      <c r="W72" s="357" t="s">
        <v>105</v>
      </c>
      <c r="X72" s="88" t="s">
        <v>284</v>
      </c>
      <c r="Y72" s="89" t="s">
        <v>290</v>
      </c>
      <c r="Z72" s="45"/>
    </row>
    <row r="73" spans="1:26" ht="25.5" customHeight="1" thickBot="1" x14ac:dyDescent="0.25">
      <c r="A73" s="376">
        <v>56</v>
      </c>
      <c r="B73" s="86"/>
      <c r="C73" s="39"/>
      <c r="D73" s="49" t="s">
        <v>89</v>
      </c>
      <c r="E73" s="332"/>
      <c r="F73" s="40">
        <f t="shared" ref="F73:U73" si="53">SUM(F48:F72)</f>
        <v>323000</v>
      </c>
      <c r="G73" s="40">
        <f t="shared" si="53"/>
        <v>0</v>
      </c>
      <c r="H73" s="40">
        <f t="shared" si="53"/>
        <v>0</v>
      </c>
      <c r="I73" s="40">
        <f t="shared" si="53"/>
        <v>9000</v>
      </c>
      <c r="J73" s="40">
        <f t="shared" si="53"/>
        <v>85000</v>
      </c>
      <c r="K73" s="40">
        <f t="shared" si="53"/>
        <v>3000</v>
      </c>
      <c r="L73" s="40">
        <f t="shared" si="53"/>
        <v>0</v>
      </c>
      <c r="M73" s="40">
        <f>SUM(M48:M72)</f>
        <v>3000</v>
      </c>
      <c r="N73" s="82">
        <f>SUM(N48:N72)</f>
        <v>276218.48739495804</v>
      </c>
      <c r="O73" s="430">
        <f t="shared" si="53"/>
        <v>0</v>
      </c>
      <c r="P73" s="82">
        <f t="shared" si="53"/>
        <v>7563.0252100840344</v>
      </c>
      <c r="Q73" s="82">
        <f t="shared" si="53"/>
        <v>71428.571428571435</v>
      </c>
      <c r="R73" s="82">
        <f t="shared" si="53"/>
        <v>2521.0084033613448</v>
      </c>
      <c r="S73" s="430">
        <f t="shared" si="53"/>
        <v>0</v>
      </c>
      <c r="T73" s="82">
        <f t="shared" si="53"/>
        <v>2521.0084033613452</v>
      </c>
      <c r="U73" s="442">
        <f t="shared" si="53"/>
        <v>0</v>
      </c>
      <c r="V73" s="384">
        <f>SUM(N73:U73)</f>
        <v>360252.10084033624</v>
      </c>
      <c r="W73" s="358"/>
      <c r="X73" s="100"/>
      <c r="Y73" s="101"/>
    </row>
    <row r="74" spans="1:26" ht="25.5" customHeight="1" thickBot="1" x14ac:dyDescent="0.25">
      <c r="A74" s="376">
        <v>57</v>
      </c>
      <c r="B74" s="86"/>
      <c r="C74" s="39"/>
      <c r="D74" s="70" t="s">
        <v>173</v>
      </c>
      <c r="E74" s="332"/>
      <c r="F74" s="40">
        <f t="shared" ref="F74:M74" si="54">F47+F73</f>
        <v>361000</v>
      </c>
      <c r="G74" s="40">
        <f t="shared" si="54"/>
        <v>0</v>
      </c>
      <c r="H74" s="40">
        <f t="shared" si="54"/>
        <v>0</v>
      </c>
      <c r="I74" s="40">
        <f t="shared" si="54"/>
        <v>16000</v>
      </c>
      <c r="J74" s="40">
        <f t="shared" si="54"/>
        <v>103000</v>
      </c>
      <c r="K74" s="40">
        <f t="shared" si="54"/>
        <v>5000</v>
      </c>
      <c r="L74" s="40">
        <f t="shared" si="54"/>
        <v>0</v>
      </c>
      <c r="M74" s="40">
        <f t="shared" si="54"/>
        <v>3000</v>
      </c>
      <c r="N74" s="82">
        <f t="shared" ref="N74:T74" si="55">N47+N73</f>
        <v>308151.26050420175</v>
      </c>
      <c r="O74" s="430">
        <f t="shared" si="55"/>
        <v>0</v>
      </c>
      <c r="P74" s="82">
        <f t="shared" si="55"/>
        <v>13445.378151260506</v>
      </c>
      <c r="Q74" s="82">
        <f t="shared" si="55"/>
        <v>86554.621848739509</v>
      </c>
      <c r="R74" s="82">
        <f t="shared" si="55"/>
        <v>4201.680672268908</v>
      </c>
      <c r="S74" s="430">
        <f t="shared" si="55"/>
        <v>0</v>
      </c>
      <c r="T74" s="82">
        <f t="shared" si="55"/>
        <v>2521.0084033613452</v>
      </c>
      <c r="U74" s="407">
        <f>U47+U73</f>
        <v>0</v>
      </c>
      <c r="V74" s="384">
        <f>SUM(N74:U74)</f>
        <v>414873.94957983203</v>
      </c>
      <c r="W74" s="358"/>
      <c r="X74" s="100"/>
      <c r="Y74" s="101"/>
    </row>
    <row r="75" spans="1:26" ht="162" customHeight="1" thickBot="1" x14ac:dyDescent="0.25">
      <c r="A75" s="487">
        <v>58</v>
      </c>
      <c r="B75" s="502" t="s">
        <v>106</v>
      </c>
      <c r="C75" s="487">
        <v>45</v>
      </c>
      <c r="D75" s="503" t="s">
        <v>414</v>
      </c>
      <c r="E75" s="505" t="s">
        <v>50</v>
      </c>
      <c r="F75" s="495">
        <v>277000</v>
      </c>
      <c r="G75" s="408">
        <v>0</v>
      </c>
      <c r="H75" s="347">
        <v>0</v>
      </c>
      <c r="I75" s="65">
        <v>0</v>
      </c>
      <c r="J75" s="65">
        <v>0</v>
      </c>
      <c r="K75" s="65">
        <v>0</v>
      </c>
      <c r="L75" s="369">
        <v>0</v>
      </c>
      <c r="M75" s="65">
        <v>0</v>
      </c>
      <c r="N75" s="482">
        <f>F75/1.19</f>
        <v>232773.10924369749</v>
      </c>
      <c r="O75" s="430">
        <f>H75/1.19</f>
        <v>0</v>
      </c>
      <c r="P75" s="482">
        <v>0</v>
      </c>
      <c r="Q75" s="482">
        <v>0</v>
      </c>
      <c r="R75" s="482">
        <v>0</v>
      </c>
      <c r="S75" s="363">
        <f>L75/1.19</f>
        <v>0</v>
      </c>
      <c r="T75" s="482">
        <v>0</v>
      </c>
      <c r="U75" s="407">
        <f>G75/1.19</f>
        <v>0</v>
      </c>
      <c r="V75" s="482">
        <f>N75+P75+Q75+R75+T75</f>
        <v>232773.10924369749</v>
      </c>
      <c r="W75" s="521" t="s">
        <v>105</v>
      </c>
      <c r="X75" s="481" t="s">
        <v>367</v>
      </c>
      <c r="Y75" s="480" t="s">
        <v>290</v>
      </c>
    </row>
    <row r="76" spans="1:26" ht="12" hidden="1" customHeight="1" thickBot="1" x14ac:dyDescent="0.25">
      <c r="A76" s="487"/>
      <c r="B76" s="502"/>
      <c r="C76" s="487"/>
      <c r="D76" s="504"/>
      <c r="E76" s="505"/>
      <c r="F76" s="495"/>
      <c r="G76" s="408"/>
      <c r="H76" s="347"/>
      <c r="I76" s="65">
        <v>0</v>
      </c>
      <c r="J76" s="65">
        <v>0</v>
      </c>
      <c r="K76" s="65">
        <v>0</v>
      </c>
      <c r="L76" s="369"/>
      <c r="M76" s="65"/>
      <c r="N76" s="482"/>
      <c r="O76" s="344"/>
      <c r="P76" s="482"/>
      <c r="Q76" s="482"/>
      <c r="R76" s="482"/>
      <c r="S76" s="363"/>
      <c r="T76" s="482"/>
      <c r="U76" s="407"/>
      <c r="V76" s="482"/>
      <c r="W76" s="521"/>
      <c r="X76" s="481"/>
      <c r="Y76" s="480"/>
    </row>
    <row r="77" spans="1:26" ht="29.25" customHeight="1" thickBot="1" x14ac:dyDescent="0.25">
      <c r="A77" s="39">
        <v>59</v>
      </c>
      <c r="B77" s="86"/>
      <c r="C77" s="39"/>
      <c r="D77" s="341" t="s">
        <v>90</v>
      </c>
      <c r="E77" s="332"/>
      <c r="F77" s="65">
        <f>F75</f>
        <v>277000</v>
      </c>
      <c r="G77" s="431">
        <f t="shared" ref="G77:L77" si="56">G75</f>
        <v>0</v>
      </c>
      <c r="H77" s="431">
        <f t="shared" si="56"/>
        <v>0</v>
      </c>
      <c r="I77" s="431">
        <f t="shared" si="56"/>
        <v>0</v>
      </c>
      <c r="J77" s="431">
        <f t="shared" si="56"/>
        <v>0</v>
      </c>
      <c r="K77" s="431">
        <f t="shared" si="56"/>
        <v>0</v>
      </c>
      <c r="L77" s="431">
        <f t="shared" si="56"/>
        <v>0</v>
      </c>
      <c r="M77" s="65">
        <f>SUM(M75:M76)</f>
        <v>0</v>
      </c>
      <c r="N77" s="82">
        <f>N75</f>
        <v>232773.10924369749</v>
      </c>
      <c r="O77" s="430">
        <f t="shared" ref="O77" si="57">O75</f>
        <v>0</v>
      </c>
      <c r="P77" s="320">
        <f t="shared" ref="P77:T77" si="58">P75</f>
        <v>0</v>
      </c>
      <c r="Q77" s="320">
        <f t="shared" si="58"/>
        <v>0</v>
      </c>
      <c r="R77" s="320">
        <f t="shared" si="58"/>
        <v>0</v>
      </c>
      <c r="S77" s="430">
        <f t="shared" si="58"/>
        <v>0</v>
      </c>
      <c r="T77" s="320">
        <f t="shared" si="58"/>
        <v>0</v>
      </c>
      <c r="U77" s="430">
        <f>U75</f>
        <v>0</v>
      </c>
      <c r="V77" s="82">
        <f>N77+P77+Q77+R77+T77</f>
        <v>232773.10924369749</v>
      </c>
      <c r="W77" s="358"/>
      <c r="X77" s="100"/>
      <c r="Y77" s="101"/>
    </row>
    <row r="78" spans="1:26" s="11" customFormat="1" ht="26.25" customHeight="1" thickBot="1" x14ac:dyDescent="0.25">
      <c r="A78" s="483">
        <v>60</v>
      </c>
      <c r="B78" s="487" t="s">
        <v>74</v>
      </c>
      <c r="C78" s="487">
        <v>46</v>
      </c>
      <c r="D78" s="504" t="s">
        <v>248</v>
      </c>
      <c r="E78" s="505" t="s">
        <v>76</v>
      </c>
      <c r="F78" s="495">
        <v>0</v>
      </c>
      <c r="G78" s="493">
        <v>0</v>
      </c>
      <c r="H78" s="493">
        <v>0</v>
      </c>
      <c r="I78" s="495">
        <v>0</v>
      </c>
      <c r="J78" s="495">
        <v>16000</v>
      </c>
      <c r="K78" s="488">
        <v>0</v>
      </c>
      <c r="L78" s="525">
        <v>0</v>
      </c>
      <c r="M78" s="488">
        <v>0</v>
      </c>
      <c r="N78" s="482">
        <f t="shared" ref="N78" si="59">F78/1.09</f>
        <v>0</v>
      </c>
      <c r="O78" s="482">
        <f t="shared" ref="O78:T78" si="60">H78/1.09</f>
        <v>0</v>
      </c>
      <c r="P78" s="482">
        <f t="shared" si="60"/>
        <v>0</v>
      </c>
      <c r="Q78" s="482">
        <f t="shared" si="60"/>
        <v>14678.899082568807</v>
      </c>
      <c r="R78" s="482">
        <f t="shared" si="60"/>
        <v>0</v>
      </c>
      <c r="S78" s="482">
        <f t="shared" si="60"/>
        <v>0</v>
      </c>
      <c r="T78" s="482">
        <f t="shared" si="60"/>
        <v>0</v>
      </c>
      <c r="U78" s="482">
        <f>G78/1.09</f>
        <v>0</v>
      </c>
      <c r="V78" s="491">
        <f>SUM(N78:U78)</f>
        <v>14678.899082568807</v>
      </c>
      <c r="W78" s="521" t="s">
        <v>105</v>
      </c>
      <c r="X78" s="481" t="s">
        <v>289</v>
      </c>
      <c r="Y78" s="480" t="s">
        <v>287</v>
      </c>
    </row>
    <row r="79" spans="1:26" s="11" customFormat="1" ht="11.25" customHeight="1" thickBot="1" x14ac:dyDescent="0.25">
      <c r="A79" s="484"/>
      <c r="B79" s="487"/>
      <c r="C79" s="487"/>
      <c r="D79" s="504"/>
      <c r="E79" s="505"/>
      <c r="F79" s="495"/>
      <c r="G79" s="494"/>
      <c r="H79" s="494"/>
      <c r="I79" s="495"/>
      <c r="J79" s="495"/>
      <c r="K79" s="488"/>
      <c r="L79" s="526"/>
      <c r="M79" s="488"/>
      <c r="N79" s="482"/>
      <c r="O79" s="482"/>
      <c r="P79" s="482"/>
      <c r="Q79" s="482"/>
      <c r="R79" s="482"/>
      <c r="S79" s="482"/>
      <c r="T79" s="482"/>
      <c r="U79" s="482"/>
      <c r="V79" s="492"/>
      <c r="W79" s="521"/>
      <c r="X79" s="481"/>
      <c r="Y79" s="480"/>
    </row>
    <row r="80" spans="1:26" ht="86.25" customHeight="1" thickBot="1" x14ac:dyDescent="0.25">
      <c r="A80" s="248">
        <v>61</v>
      </c>
      <c r="B80" s="86" t="s">
        <v>52</v>
      </c>
      <c r="C80" s="39">
        <v>47</v>
      </c>
      <c r="D80" s="108" t="s">
        <v>420</v>
      </c>
      <c r="E80" s="332" t="s">
        <v>421</v>
      </c>
      <c r="F80" s="65">
        <v>33000</v>
      </c>
      <c r="G80" s="408">
        <v>0</v>
      </c>
      <c r="H80" s="347">
        <v>1000</v>
      </c>
      <c r="I80" s="65">
        <v>1000</v>
      </c>
      <c r="J80" s="65">
        <v>7000</v>
      </c>
      <c r="K80" s="66">
        <v>0</v>
      </c>
      <c r="L80" s="365">
        <v>0</v>
      </c>
      <c r="M80" s="66">
        <v>0</v>
      </c>
      <c r="N80" s="82">
        <f t="shared" ref="N80" si="61">F80/1.19</f>
        <v>27731.092436974792</v>
      </c>
      <c r="O80" s="344">
        <f>H80/1.19</f>
        <v>840.3361344537816</v>
      </c>
      <c r="P80" s="82">
        <f t="shared" ref="O80:T86" si="62">I80/1.19</f>
        <v>840.3361344537816</v>
      </c>
      <c r="Q80" s="82">
        <f t="shared" si="62"/>
        <v>5882.3529411764712</v>
      </c>
      <c r="R80" s="82">
        <f t="shared" si="62"/>
        <v>0</v>
      </c>
      <c r="S80" s="430">
        <f t="shared" si="62"/>
        <v>0</v>
      </c>
      <c r="T80" s="82">
        <f t="shared" si="62"/>
        <v>0</v>
      </c>
      <c r="U80" s="430">
        <f t="shared" ref="U80:U86" si="63">G80/1.19</f>
        <v>0</v>
      </c>
      <c r="V80" s="109">
        <f>N80+O80+P80+Q80+R80+T80+U80</f>
        <v>35294.117647058825</v>
      </c>
      <c r="W80" s="357" t="s">
        <v>105</v>
      </c>
      <c r="X80" s="227" t="s">
        <v>289</v>
      </c>
      <c r="Y80" s="228" t="s">
        <v>299</v>
      </c>
    </row>
    <row r="81" spans="1:25" s="46" customFormat="1" ht="103.5" customHeight="1" thickBot="1" x14ac:dyDescent="0.25">
      <c r="A81" s="376">
        <v>62</v>
      </c>
      <c r="B81" s="341" t="s">
        <v>52</v>
      </c>
      <c r="C81" s="376">
        <v>47.1</v>
      </c>
      <c r="D81" s="108" t="s">
        <v>346</v>
      </c>
      <c r="E81" s="379" t="s">
        <v>259</v>
      </c>
      <c r="F81" s="378">
        <v>6000</v>
      </c>
      <c r="G81" s="408">
        <v>0</v>
      </c>
      <c r="H81" s="378">
        <v>0</v>
      </c>
      <c r="I81" s="378">
        <v>5000</v>
      </c>
      <c r="J81" s="378">
        <v>27000</v>
      </c>
      <c r="K81" s="377">
        <v>1000</v>
      </c>
      <c r="L81" s="377">
        <v>0</v>
      </c>
      <c r="M81" s="377">
        <v>0</v>
      </c>
      <c r="N81" s="371">
        <f t="shared" ref="N81:N86" si="64">F81/1.19</f>
        <v>5042.0168067226896</v>
      </c>
      <c r="O81" s="430">
        <f t="shared" si="62"/>
        <v>0</v>
      </c>
      <c r="P81" s="371">
        <f t="shared" si="62"/>
        <v>4201.680672268908</v>
      </c>
      <c r="Q81" s="371">
        <f t="shared" si="62"/>
        <v>22689.0756302521</v>
      </c>
      <c r="R81" s="371">
        <f t="shared" si="62"/>
        <v>840.3361344537816</v>
      </c>
      <c r="S81" s="430">
        <f t="shared" si="62"/>
        <v>0</v>
      </c>
      <c r="T81" s="371">
        <f t="shared" si="62"/>
        <v>0</v>
      </c>
      <c r="U81" s="430">
        <f t="shared" si="63"/>
        <v>0</v>
      </c>
      <c r="V81" s="109">
        <f>N81+O81+P81+Q81+R81+T81+U81</f>
        <v>32773.10924369748</v>
      </c>
      <c r="W81" s="372" t="s">
        <v>105</v>
      </c>
      <c r="X81" s="373" t="s">
        <v>289</v>
      </c>
      <c r="Y81" s="374" t="s">
        <v>287</v>
      </c>
    </row>
    <row r="82" spans="1:25" s="46" customFormat="1" ht="34.5" customHeight="1" thickBot="1" x14ac:dyDescent="0.25">
      <c r="A82" s="376">
        <v>63</v>
      </c>
      <c r="B82" s="341" t="s">
        <v>52</v>
      </c>
      <c r="C82" s="376">
        <v>47.2</v>
      </c>
      <c r="D82" s="108" t="s">
        <v>347</v>
      </c>
      <c r="E82" s="379" t="s">
        <v>259</v>
      </c>
      <c r="F82" s="378">
        <v>18000</v>
      </c>
      <c r="G82" s="408">
        <v>0</v>
      </c>
      <c r="H82" s="378">
        <v>0</v>
      </c>
      <c r="I82" s="378">
        <v>2000</v>
      </c>
      <c r="J82" s="378">
        <v>14000</v>
      </c>
      <c r="K82" s="377">
        <v>1000</v>
      </c>
      <c r="L82" s="377">
        <v>0</v>
      </c>
      <c r="M82" s="377">
        <v>0</v>
      </c>
      <c r="N82" s="371">
        <f t="shared" si="64"/>
        <v>15126.050420168069</v>
      </c>
      <c r="O82" s="430">
        <f t="shared" si="62"/>
        <v>0</v>
      </c>
      <c r="P82" s="371">
        <f t="shared" si="62"/>
        <v>1680.6722689075632</v>
      </c>
      <c r="Q82" s="371">
        <f t="shared" si="62"/>
        <v>11764.705882352942</v>
      </c>
      <c r="R82" s="371">
        <f t="shared" si="62"/>
        <v>840.3361344537816</v>
      </c>
      <c r="S82" s="430">
        <f t="shared" si="62"/>
        <v>0</v>
      </c>
      <c r="T82" s="371">
        <f t="shared" si="62"/>
        <v>0</v>
      </c>
      <c r="U82" s="430">
        <f t="shared" si="63"/>
        <v>0</v>
      </c>
      <c r="V82" s="109">
        <f>N82+O82+P82+Q82+R82+T82+U82</f>
        <v>29411.764705882353</v>
      </c>
      <c r="W82" s="372" t="s">
        <v>105</v>
      </c>
      <c r="X82" s="373" t="s">
        <v>289</v>
      </c>
      <c r="Y82" s="374" t="s">
        <v>287</v>
      </c>
    </row>
    <row r="83" spans="1:25" ht="45.75" customHeight="1" thickBot="1" x14ac:dyDescent="0.25">
      <c r="A83" s="248">
        <v>64</v>
      </c>
      <c r="B83" s="39" t="s">
        <v>53</v>
      </c>
      <c r="C83" s="39">
        <v>48</v>
      </c>
      <c r="D83" s="49" t="s">
        <v>368</v>
      </c>
      <c r="E83" s="332" t="s">
        <v>91</v>
      </c>
      <c r="F83" s="65">
        <v>9000</v>
      </c>
      <c r="G83" s="408">
        <v>0</v>
      </c>
      <c r="H83" s="347">
        <v>0</v>
      </c>
      <c r="I83" s="65">
        <v>0</v>
      </c>
      <c r="J83" s="98">
        <v>0</v>
      </c>
      <c r="K83" s="65">
        <v>0</v>
      </c>
      <c r="L83" s="369">
        <v>0</v>
      </c>
      <c r="M83" s="65">
        <v>0</v>
      </c>
      <c r="N83" s="82">
        <f t="shared" si="64"/>
        <v>7563.0252100840344</v>
      </c>
      <c r="O83" s="430">
        <f t="shared" si="62"/>
        <v>0</v>
      </c>
      <c r="P83" s="82">
        <f t="shared" si="62"/>
        <v>0</v>
      </c>
      <c r="Q83" s="82">
        <f t="shared" si="62"/>
        <v>0</v>
      </c>
      <c r="R83" s="82">
        <f t="shared" si="62"/>
        <v>0</v>
      </c>
      <c r="S83" s="430">
        <f t="shared" si="62"/>
        <v>0</v>
      </c>
      <c r="T83" s="82">
        <f t="shared" si="62"/>
        <v>0</v>
      </c>
      <c r="U83" s="430">
        <f t="shared" si="63"/>
        <v>0</v>
      </c>
      <c r="V83" s="109">
        <f t="shared" ref="V83:V86" si="65">N83+O83+P83+Q83+R83+T83+U83</f>
        <v>7563.0252100840344</v>
      </c>
      <c r="W83" s="357" t="s">
        <v>105</v>
      </c>
      <c r="X83" s="227" t="s">
        <v>283</v>
      </c>
      <c r="Y83" s="228" t="s">
        <v>296</v>
      </c>
    </row>
    <row r="84" spans="1:25" s="46" customFormat="1" ht="57.75" customHeight="1" thickBot="1" x14ac:dyDescent="0.25">
      <c r="A84" s="375">
        <v>65</v>
      </c>
      <c r="B84" s="376" t="s">
        <v>53</v>
      </c>
      <c r="C84" s="376">
        <v>48.1</v>
      </c>
      <c r="D84" s="342" t="s">
        <v>349</v>
      </c>
      <c r="E84" s="379" t="s">
        <v>91</v>
      </c>
      <c r="F84" s="378">
        <v>11000</v>
      </c>
      <c r="G84" s="408">
        <v>0</v>
      </c>
      <c r="H84" s="378">
        <v>0</v>
      </c>
      <c r="I84" s="378">
        <v>6000</v>
      </c>
      <c r="J84" s="98">
        <v>14000</v>
      </c>
      <c r="K84" s="378">
        <v>1000</v>
      </c>
      <c r="L84" s="378">
        <v>0</v>
      </c>
      <c r="M84" s="378">
        <v>0</v>
      </c>
      <c r="N84" s="371">
        <f t="shared" si="64"/>
        <v>9243.6974789915967</v>
      </c>
      <c r="O84" s="430">
        <f t="shared" si="62"/>
        <v>0</v>
      </c>
      <c r="P84" s="371">
        <f t="shared" si="62"/>
        <v>5042.0168067226896</v>
      </c>
      <c r="Q84" s="371">
        <f t="shared" si="62"/>
        <v>11764.705882352942</v>
      </c>
      <c r="R84" s="371">
        <f t="shared" si="62"/>
        <v>840.3361344537816</v>
      </c>
      <c r="S84" s="430">
        <f t="shared" si="62"/>
        <v>0</v>
      </c>
      <c r="T84" s="371">
        <f t="shared" si="62"/>
        <v>0</v>
      </c>
      <c r="U84" s="430">
        <f t="shared" si="63"/>
        <v>0</v>
      </c>
      <c r="V84" s="109">
        <f t="shared" si="65"/>
        <v>26890.756302521007</v>
      </c>
      <c r="W84" s="372" t="s">
        <v>105</v>
      </c>
      <c r="X84" s="373" t="s">
        <v>289</v>
      </c>
      <c r="Y84" s="374" t="s">
        <v>287</v>
      </c>
    </row>
    <row r="85" spans="1:25" s="46" customFormat="1" ht="67.5" customHeight="1" thickBot="1" x14ac:dyDescent="0.25">
      <c r="A85" s="375">
        <v>66</v>
      </c>
      <c r="B85" s="376" t="s">
        <v>53</v>
      </c>
      <c r="C85" s="376">
        <v>48.2</v>
      </c>
      <c r="D85" s="49" t="s">
        <v>348</v>
      </c>
      <c r="E85" s="379" t="s">
        <v>91</v>
      </c>
      <c r="F85" s="378">
        <v>0</v>
      </c>
      <c r="G85" s="408">
        <v>0</v>
      </c>
      <c r="H85" s="378">
        <v>0</v>
      </c>
      <c r="I85" s="378">
        <v>0</v>
      </c>
      <c r="J85" s="98">
        <v>1000</v>
      </c>
      <c r="K85" s="378">
        <v>0</v>
      </c>
      <c r="L85" s="378">
        <v>0</v>
      </c>
      <c r="M85" s="378">
        <v>0</v>
      </c>
      <c r="N85" s="371">
        <f t="shared" si="64"/>
        <v>0</v>
      </c>
      <c r="O85" s="450">
        <f t="shared" si="62"/>
        <v>0</v>
      </c>
      <c r="P85" s="450">
        <f t="shared" ref="P85" si="66">H85/1.19</f>
        <v>0</v>
      </c>
      <c r="Q85" s="450">
        <f t="shared" ref="Q85" si="67">I85/1.19</f>
        <v>0</v>
      </c>
      <c r="R85" s="450">
        <f t="shared" ref="R85" si="68">J85/1.19</f>
        <v>840.3361344537816</v>
      </c>
      <c r="S85" s="450">
        <f t="shared" ref="S85" si="69">K85/1.19</f>
        <v>0</v>
      </c>
      <c r="T85" s="450">
        <f t="shared" ref="T85" si="70">L85/1.19</f>
        <v>0</v>
      </c>
      <c r="U85" s="450">
        <f t="shared" si="63"/>
        <v>0</v>
      </c>
      <c r="V85" s="109">
        <f t="shared" si="65"/>
        <v>840.3361344537816</v>
      </c>
      <c r="W85" s="372" t="s">
        <v>105</v>
      </c>
      <c r="X85" s="373" t="s">
        <v>284</v>
      </c>
      <c r="Y85" s="374" t="s">
        <v>280</v>
      </c>
    </row>
    <row r="86" spans="1:25" s="46" customFormat="1" ht="80.25" customHeight="1" thickBot="1" x14ac:dyDescent="0.25">
      <c r="A86" s="271">
        <v>67</v>
      </c>
      <c r="B86" s="272" t="s">
        <v>53</v>
      </c>
      <c r="C86" s="272">
        <v>49</v>
      </c>
      <c r="D86" s="49" t="s">
        <v>256</v>
      </c>
      <c r="E86" s="332" t="s">
        <v>353</v>
      </c>
      <c r="F86" s="273">
        <v>0</v>
      </c>
      <c r="G86" s="408">
        <v>0</v>
      </c>
      <c r="H86" s="347">
        <v>0</v>
      </c>
      <c r="I86" s="273">
        <v>0</v>
      </c>
      <c r="J86" s="273">
        <v>0</v>
      </c>
      <c r="K86" s="273">
        <v>0</v>
      </c>
      <c r="L86" s="369">
        <v>0</v>
      </c>
      <c r="M86" s="273">
        <v>0</v>
      </c>
      <c r="N86" s="268">
        <f t="shared" si="64"/>
        <v>0</v>
      </c>
      <c r="O86" s="344">
        <f t="shared" si="62"/>
        <v>0</v>
      </c>
      <c r="P86" s="268">
        <f t="shared" si="62"/>
        <v>0</v>
      </c>
      <c r="Q86" s="268">
        <f t="shared" si="62"/>
        <v>0</v>
      </c>
      <c r="R86" s="268">
        <f t="shared" si="62"/>
        <v>0</v>
      </c>
      <c r="S86" s="363">
        <f t="shared" si="62"/>
        <v>0</v>
      </c>
      <c r="T86" s="268">
        <f t="shared" si="62"/>
        <v>0</v>
      </c>
      <c r="U86" s="407">
        <f t="shared" si="63"/>
        <v>0</v>
      </c>
      <c r="V86" s="109">
        <f t="shared" si="65"/>
        <v>0</v>
      </c>
      <c r="W86" s="357" t="s">
        <v>262</v>
      </c>
      <c r="X86" s="269"/>
      <c r="Y86" s="270"/>
    </row>
    <row r="87" spans="1:25" ht="23.25" customHeight="1" thickBot="1" x14ac:dyDescent="0.25">
      <c r="A87" s="249">
        <v>68</v>
      </c>
      <c r="B87" s="39"/>
      <c r="C87" s="39"/>
      <c r="D87" s="70" t="s">
        <v>126</v>
      </c>
      <c r="E87" s="332"/>
      <c r="F87" s="40">
        <f t="shared" ref="F87:L87" si="71">SUM(F78:F86)</f>
        <v>77000</v>
      </c>
      <c r="G87" s="40">
        <f t="shared" si="71"/>
        <v>0</v>
      </c>
      <c r="H87" s="40">
        <f t="shared" si="71"/>
        <v>1000</v>
      </c>
      <c r="I87" s="40">
        <f t="shared" si="71"/>
        <v>14000</v>
      </c>
      <c r="J87" s="40">
        <f t="shared" si="71"/>
        <v>79000</v>
      </c>
      <c r="K87" s="40">
        <f t="shared" si="71"/>
        <v>3000</v>
      </c>
      <c r="L87" s="40">
        <f t="shared" si="71"/>
        <v>0</v>
      </c>
      <c r="M87" s="87">
        <f t="shared" ref="M87:S87" si="72">SUM(M78:M86)</f>
        <v>0</v>
      </c>
      <c r="N87" s="268">
        <f t="shared" si="72"/>
        <v>64705.882352941182</v>
      </c>
      <c r="O87" s="402">
        <f t="shared" si="72"/>
        <v>840.3361344537816</v>
      </c>
      <c r="P87" s="268">
        <f t="shared" si="72"/>
        <v>11764.705882352942</v>
      </c>
      <c r="Q87" s="268">
        <f t="shared" si="72"/>
        <v>66779.739418703262</v>
      </c>
      <c r="R87" s="268">
        <f t="shared" si="72"/>
        <v>3361.3445378151264</v>
      </c>
      <c r="S87" s="430">
        <f t="shared" si="72"/>
        <v>0</v>
      </c>
      <c r="T87" s="268">
        <f>SUM(T78:T86)</f>
        <v>0</v>
      </c>
      <c r="U87" s="432">
        <f>SUM(U78:U86)</f>
        <v>0</v>
      </c>
      <c r="V87" s="268">
        <f>SUM(V78:V86)</f>
        <v>147452.00832626625</v>
      </c>
      <c r="W87" s="358"/>
      <c r="X87" s="92"/>
      <c r="Y87" s="93"/>
    </row>
    <row r="88" spans="1:25" s="46" customFormat="1" ht="33" customHeight="1" thickBot="1" x14ac:dyDescent="0.25">
      <c r="A88" s="312">
        <v>69</v>
      </c>
      <c r="B88" s="313" t="s">
        <v>274</v>
      </c>
      <c r="C88" s="313">
        <v>50</v>
      </c>
      <c r="D88" s="49" t="s">
        <v>275</v>
      </c>
      <c r="E88" s="332" t="s">
        <v>297</v>
      </c>
      <c r="F88" s="40">
        <v>27000</v>
      </c>
      <c r="G88" s="40">
        <v>0</v>
      </c>
      <c r="H88" s="40">
        <v>0</v>
      </c>
      <c r="I88" s="40">
        <v>1000</v>
      </c>
      <c r="J88" s="40">
        <v>10000</v>
      </c>
      <c r="K88" s="40">
        <v>0</v>
      </c>
      <c r="L88" s="40">
        <v>0</v>
      </c>
      <c r="M88" s="87">
        <v>0</v>
      </c>
      <c r="N88" s="310">
        <f t="shared" ref="N88:N91" si="73">F88/1.19</f>
        <v>22689.0756302521</v>
      </c>
      <c r="O88" s="430">
        <f t="shared" ref="O88:T91" si="74">H88/1.19</f>
        <v>0</v>
      </c>
      <c r="P88" s="310">
        <f t="shared" si="74"/>
        <v>840.3361344537816</v>
      </c>
      <c r="Q88" s="310">
        <f t="shared" si="74"/>
        <v>8403.361344537816</v>
      </c>
      <c r="R88" s="310">
        <f t="shared" si="74"/>
        <v>0</v>
      </c>
      <c r="S88" s="430">
        <f t="shared" si="74"/>
        <v>0</v>
      </c>
      <c r="T88" s="310">
        <f t="shared" si="74"/>
        <v>0</v>
      </c>
      <c r="U88" s="407">
        <f>G88/1.19</f>
        <v>0</v>
      </c>
      <c r="V88" s="310">
        <f>SUM(N88:U88)</f>
        <v>31932.773109243695</v>
      </c>
      <c r="W88" s="357" t="s">
        <v>105</v>
      </c>
      <c r="X88" s="323" t="s">
        <v>283</v>
      </c>
      <c r="Y88" s="324" t="s">
        <v>287</v>
      </c>
    </row>
    <row r="89" spans="1:25" ht="36" customHeight="1" thickBot="1" x14ac:dyDescent="0.25">
      <c r="A89" s="375">
        <v>70</v>
      </c>
      <c r="B89" s="86" t="s">
        <v>54</v>
      </c>
      <c r="C89" s="39">
        <v>51</v>
      </c>
      <c r="D89" s="49" t="s">
        <v>212</v>
      </c>
      <c r="E89" s="332"/>
      <c r="F89" s="65">
        <v>51000</v>
      </c>
      <c r="G89" s="408">
        <v>0</v>
      </c>
      <c r="H89" s="347">
        <v>0</v>
      </c>
      <c r="I89" s="65">
        <v>7000</v>
      </c>
      <c r="J89" s="65">
        <v>28000</v>
      </c>
      <c r="K89" s="65">
        <v>4000</v>
      </c>
      <c r="L89" s="369">
        <v>0</v>
      </c>
      <c r="M89" s="65">
        <v>0</v>
      </c>
      <c r="N89" s="82">
        <f t="shared" si="73"/>
        <v>42857.142857142862</v>
      </c>
      <c r="O89" s="344">
        <f t="shared" si="74"/>
        <v>0</v>
      </c>
      <c r="P89" s="82">
        <f t="shared" si="74"/>
        <v>5882.3529411764712</v>
      </c>
      <c r="Q89" s="82">
        <f t="shared" si="74"/>
        <v>23529.411764705885</v>
      </c>
      <c r="R89" s="82">
        <f t="shared" si="74"/>
        <v>3361.3445378151264</v>
      </c>
      <c r="S89" s="363">
        <f t="shared" si="74"/>
        <v>0</v>
      </c>
      <c r="T89" s="310">
        <f t="shared" si="74"/>
        <v>0</v>
      </c>
      <c r="U89" s="407">
        <f>G89/1.19</f>
        <v>0</v>
      </c>
      <c r="V89" s="442">
        <f t="shared" ref="V89:V92" si="75">SUM(N89:U89)</f>
        <v>75630.252100840342</v>
      </c>
      <c r="W89" s="357" t="s">
        <v>105</v>
      </c>
      <c r="X89" s="88" t="s">
        <v>283</v>
      </c>
      <c r="Y89" s="89" t="s">
        <v>287</v>
      </c>
    </row>
    <row r="90" spans="1:25" s="46" customFormat="1" ht="30.75" customHeight="1" thickBot="1" x14ac:dyDescent="0.25">
      <c r="A90" s="375">
        <v>71</v>
      </c>
      <c r="B90" s="237" t="s">
        <v>54</v>
      </c>
      <c r="C90" s="235">
        <v>52</v>
      </c>
      <c r="D90" s="49" t="s">
        <v>233</v>
      </c>
      <c r="E90" s="332"/>
      <c r="F90" s="236">
        <v>42000</v>
      </c>
      <c r="G90" s="408">
        <v>0</v>
      </c>
      <c r="H90" s="347">
        <v>0</v>
      </c>
      <c r="I90" s="236">
        <v>0</v>
      </c>
      <c r="J90" s="236">
        <v>0</v>
      </c>
      <c r="K90" s="236">
        <v>0</v>
      </c>
      <c r="L90" s="369">
        <v>0</v>
      </c>
      <c r="M90" s="236">
        <v>0</v>
      </c>
      <c r="N90" s="232">
        <f t="shared" si="73"/>
        <v>35294.117647058825</v>
      </c>
      <c r="O90" s="344">
        <f t="shared" si="74"/>
        <v>0</v>
      </c>
      <c r="P90" s="232">
        <f t="shared" si="74"/>
        <v>0</v>
      </c>
      <c r="Q90" s="232">
        <f t="shared" si="74"/>
        <v>0</v>
      </c>
      <c r="R90" s="232">
        <f t="shared" si="74"/>
        <v>0</v>
      </c>
      <c r="S90" s="363">
        <f t="shared" si="74"/>
        <v>0</v>
      </c>
      <c r="T90" s="232">
        <f t="shared" si="74"/>
        <v>0</v>
      </c>
      <c r="U90" s="407">
        <f>G90/1.19</f>
        <v>0</v>
      </c>
      <c r="V90" s="442">
        <f t="shared" si="75"/>
        <v>35294.117647058825</v>
      </c>
      <c r="W90" s="357" t="s">
        <v>105</v>
      </c>
      <c r="X90" s="233" t="s">
        <v>283</v>
      </c>
      <c r="Y90" s="234" t="s">
        <v>287</v>
      </c>
    </row>
    <row r="91" spans="1:25" s="46" customFormat="1" ht="82.5" customHeight="1" thickBot="1" x14ac:dyDescent="0.25">
      <c r="A91" s="375">
        <v>72</v>
      </c>
      <c r="B91" s="274" t="s">
        <v>54</v>
      </c>
      <c r="C91" s="272">
        <v>53</v>
      </c>
      <c r="D91" s="49" t="s">
        <v>255</v>
      </c>
      <c r="E91" s="332"/>
      <c r="F91" s="314">
        <v>0</v>
      </c>
      <c r="G91" s="408">
        <v>0</v>
      </c>
      <c r="H91" s="347">
        <v>0</v>
      </c>
      <c r="I91" s="314">
        <v>0</v>
      </c>
      <c r="J91" s="314">
        <v>0</v>
      </c>
      <c r="K91" s="273">
        <v>0</v>
      </c>
      <c r="L91" s="369">
        <v>0</v>
      </c>
      <c r="M91" s="273">
        <v>0</v>
      </c>
      <c r="N91" s="268">
        <f t="shared" si="73"/>
        <v>0</v>
      </c>
      <c r="O91" s="344">
        <f t="shared" si="74"/>
        <v>0</v>
      </c>
      <c r="P91" s="268">
        <f t="shared" si="74"/>
        <v>0</v>
      </c>
      <c r="Q91" s="268">
        <f t="shared" si="74"/>
        <v>0</v>
      </c>
      <c r="R91" s="268">
        <f t="shared" si="74"/>
        <v>0</v>
      </c>
      <c r="S91" s="363">
        <f t="shared" si="74"/>
        <v>0</v>
      </c>
      <c r="T91" s="268">
        <f t="shared" si="74"/>
        <v>0</v>
      </c>
      <c r="U91" s="407">
        <f>G91/1.19</f>
        <v>0</v>
      </c>
      <c r="V91" s="442">
        <f t="shared" si="75"/>
        <v>0</v>
      </c>
      <c r="W91" s="357" t="s">
        <v>262</v>
      </c>
      <c r="X91" s="287"/>
      <c r="Y91" s="324"/>
    </row>
    <row r="92" spans="1:25" s="13" customFormat="1" ht="24" customHeight="1" thickBot="1" x14ac:dyDescent="0.25">
      <c r="A92" s="375">
        <v>73</v>
      </c>
      <c r="B92" s="86"/>
      <c r="C92" s="39"/>
      <c r="D92" s="49" t="s">
        <v>154</v>
      </c>
      <c r="E92" s="332"/>
      <c r="F92" s="40">
        <f>F88+F89+F90+F91</f>
        <v>120000</v>
      </c>
      <c r="G92" s="40">
        <f>G88+G89+G90+G91</f>
        <v>0</v>
      </c>
      <c r="H92" s="40">
        <f>H88+H89+H90+H91</f>
        <v>0</v>
      </c>
      <c r="I92" s="40">
        <f t="shared" ref="I92:M92" si="76">I88+I89+I90+I91</f>
        <v>8000</v>
      </c>
      <c r="J92" s="40">
        <f t="shared" si="76"/>
        <v>38000</v>
      </c>
      <c r="K92" s="40">
        <f t="shared" si="76"/>
        <v>4000</v>
      </c>
      <c r="L92" s="40">
        <f t="shared" si="76"/>
        <v>0</v>
      </c>
      <c r="M92" s="40">
        <f t="shared" si="76"/>
        <v>0</v>
      </c>
      <c r="N92" s="310">
        <f t="shared" ref="N92:O92" si="77">N88+N89+N90+N91</f>
        <v>100840.33613445378</v>
      </c>
      <c r="O92" s="430">
        <f t="shared" si="77"/>
        <v>0</v>
      </c>
      <c r="P92" s="310">
        <f t="shared" ref="P92" si="78">P88+P89+P90+P91</f>
        <v>6722.6890756302528</v>
      </c>
      <c r="Q92" s="310">
        <f t="shared" ref="Q92" si="79">Q88+Q89+Q90+Q91</f>
        <v>31932.773109243702</v>
      </c>
      <c r="R92" s="310">
        <f t="shared" ref="R92:S92" si="80">R88+R89+R90+R91</f>
        <v>3361.3445378151264</v>
      </c>
      <c r="S92" s="430">
        <f t="shared" si="80"/>
        <v>0</v>
      </c>
      <c r="T92" s="310">
        <f t="shared" ref="T92" si="81">T88+T89+T90+T91</f>
        <v>0</v>
      </c>
      <c r="U92" s="407">
        <f>U88+U89+U90+U91</f>
        <v>0</v>
      </c>
      <c r="V92" s="442">
        <f t="shared" si="75"/>
        <v>142857.1428571429</v>
      </c>
      <c r="W92" s="357"/>
      <c r="X92" s="88"/>
      <c r="Y92" s="89"/>
    </row>
    <row r="93" spans="1:25" ht="22.5" customHeight="1" thickBot="1" x14ac:dyDescent="0.25">
      <c r="A93" s="375">
        <v>74</v>
      </c>
      <c r="B93" s="57"/>
      <c r="C93" s="39"/>
      <c r="D93" s="49" t="s">
        <v>55</v>
      </c>
      <c r="E93" s="332"/>
      <c r="F93" s="65"/>
      <c r="G93" s="408"/>
      <c r="H93" s="347"/>
      <c r="I93" s="41"/>
      <c r="J93" s="41"/>
      <c r="K93" s="41"/>
      <c r="L93" s="41"/>
      <c r="M93" s="41"/>
      <c r="N93" s="82"/>
      <c r="O93" s="344"/>
      <c r="P93" s="82"/>
      <c r="Q93" s="82"/>
      <c r="R93" s="82"/>
      <c r="S93" s="363"/>
      <c r="T93" s="82"/>
      <c r="U93" s="407"/>
      <c r="V93" s="220"/>
      <c r="W93" s="358"/>
      <c r="X93" s="100"/>
      <c r="Y93" s="93"/>
    </row>
    <row r="94" spans="1:25" ht="33.75" customHeight="1" thickBot="1" x14ac:dyDescent="0.25">
      <c r="A94" s="375">
        <v>75</v>
      </c>
      <c r="B94" s="39" t="s">
        <v>56</v>
      </c>
      <c r="C94" s="39">
        <v>54</v>
      </c>
      <c r="D94" s="49" t="s">
        <v>57</v>
      </c>
      <c r="E94" s="332" t="s">
        <v>58</v>
      </c>
      <c r="F94" s="65">
        <v>13000</v>
      </c>
      <c r="G94" s="408">
        <v>0</v>
      </c>
      <c r="H94" s="347">
        <v>0</v>
      </c>
      <c r="I94" s="65">
        <v>0</v>
      </c>
      <c r="J94" s="65">
        <v>6000</v>
      </c>
      <c r="K94" s="65">
        <v>0</v>
      </c>
      <c r="L94" s="369">
        <v>0</v>
      </c>
      <c r="M94" s="65">
        <v>0</v>
      </c>
      <c r="N94" s="82">
        <f>F94/1.19</f>
        <v>10924.36974789916</v>
      </c>
      <c r="O94" s="430">
        <f t="shared" ref="O94:T95" si="82">H94/1.19</f>
        <v>0</v>
      </c>
      <c r="P94" s="82">
        <f t="shared" si="82"/>
        <v>0</v>
      </c>
      <c r="Q94" s="82">
        <f t="shared" si="82"/>
        <v>5042.0168067226896</v>
      </c>
      <c r="R94" s="82">
        <f t="shared" si="82"/>
        <v>0</v>
      </c>
      <c r="S94" s="430">
        <f t="shared" si="82"/>
        <v>0</v>
      </c>
      <c r="T94" s="82">
        <f t="shared" si="82"/>
        <v>0</v>
      </c>
      <c r="U94" s="430">
        <f>G94/1.19</f>
        <v>0</v>
      </c>
      <c r="V94" s="109">
        <f t="shared" ref="V94:V99" si="83">N94+P94+Q94+R94+T94</f>
        <v>15966.386554621849</v>
      </c>
      <c r="W94" s="357" t="s">
        <v>105</v>
      </c>
      <c r="X94" s="88" t="s">
        <v>289</v>
      </c>
      <c r="Y94" s="89" t="s">
        <v>290</v>
      </c>
    </row>
    <row r="95" spans="1:25" ht="33" customHeight="1" thickBot="1" x14ac:dyDescent="0.25">
      <c r="A95" s="375">
        <v>76</v>
      </c>
      <c r="B95" s="39" t="s">
        <v>59</v>
      </c>
      <c r="C95" s="39">
        <v>55</v>
      </c>
      <c r="D95" s="49" t="s">
        <v>60</v>
      </c>
      <c r="E95" s="332" t="s">
        <v>58</v>
      </c>
      <c r="F95" s="65">
        <v>0</v>
      </c>
      <c r="G95" s="408">
        <v>0</v>
      </c>
      <c r="H95" s="347">
        <v>0</v>
      </c>
      <c r="I95" s="65">
        <v>0</v>
      </c>
      <c r="J95" s="65">
        <v>0</v>
      </c>
      <c r="K95" s="65">
        <v>0</v>
      </c>
      <c r="L95" s="369">
        <v>0</v>
      </c>
      <c r="M95" s="65">
        <v>0</v>
      </c>
      <c r="N95" s="82">
        <f>F95/1.19</f>
        <v>0</v>
      </c>
      <c r="O95" s="430">
        <f t="shared" si="82"/>
        <v>0</v>
      </c>
      <c r="P95" s="82">
        <f t="shared" si="82"/>
        <v>0</v>
      </c>
      <c r="Q95" s="82">
        <f t="shared" si="82"/>
        <v>0</v>
      </c>
      <c r="R95" s="82">
        <f t="shared" si="82"/>
        <v>0</v>
      </c>
      <c r="S95" s="430">
        <f t="shared" si="82"/>
        <v>0</v>
      </c>
      <c r="T95" s="82">
        <f t="shared" si="82"/>
        <v>0</v>
      </c>
      <c r="U95" s="430">
        <f>G95/1.19</f>
        <v>0</v>
      </c>
      <c r="V95" s="109">
        <f t="shared" si="83"/>
        <v>0</v>
      </c>
      <c r="W95" s="357"/>
      <c r="X95" s="88"/>
      <c r="Y95" s="89"/>
    </row>
    <row r="96" spans="1:25" ht="31.5" customHeight="1" thickBot="1" x14ac:dyDescent="0.25">
      <c r="A96" s="375">
        <v>77</v>
      </c>
      <c r="B96" s="57"/>
      <c r="C96" s="39"/>
      <c r="D96" s="49" t="s">
        <v>61</v>
      </c>
      <c r="E96" s="332"/>
      <c r="F96" s="65">
        <f>SUM(F94:F95)</f>
        <v>13000</v>
      </c>
      <c r="G96" s="431">
        <f t="shared" ref="G96:H96" si="84">SUM(G94:G95)</f>
        <v>0</v>
      </c>
      <c r="H96" s="431">
        <f t="shared" si="84"/>
        <v>0</v>
      </c>
      <c r="I96" s="65">
        <f t="shared" ref="I96:M96" si="85">SUM(I94:I95)</f>
        <v>0</v>
      </c>
      <c r="J96" s="65">
        <f t="shared" si="85"/>
        <v>6000</v>
      </c>
      <c r="K96" s="65">
        <f t="shared" si="85"/>
        <v>0</v>
      </c>
      <c r="L96" s="431">
        <f t="shared" si="85"/>
        <v>0</v>
      </c>
      <c r="M96" s="65">
        <f t="shared" si="85"/>
        <v>0</v>
      </c>
      <c r="N96" s="82">
        <f>SUM(N94:N95)</f>
        <v>10924.36974789916</v>
      </c>
      <c r="O96" s="430">
        <f t="shared" ref="O96" si="86">SUM(O94:O95)</f>
        <v>0</v>
      </c>
      <c r="P96" s="82">
        <f t="shared" ref="P96:S96" si="87">SUM(P94:P95)</f>
        <v>0</v>
      </c>
      <c r="Q96" s="82">
        <f t="shared" si="87"/>
        <v>5042.0168067226896</v>
      </c>
      <c r="R96" s="82">
        <f t="shared" si="87"/>
        <v>0</v>
      </c>
      <c r="S96" s="430">
        <f t="shared" si="87"/>
        <v>0</v>
      </c>
      <c r="T96" s="82">
        <f>SUM(T94:T95)</f>
        <v>0</v>
      </c>
      <c r="U96" s="430">
        <f>SUM(U94:U95)</f>
        <v>0</v>
      </c>
      <c r="V96" s="109">
        <f t="shared" si="83"/>
        <v>15966.386554621849</v>
      </c>
      <c r="W96" s="357"/>
      <c r="X96" s="88"/>
      <c r="Y96" s="89"/>
    </row>
    <row r="97" spans="1:25" ht="36" customHeight="1" thickBot="1" x14ac:dyDescent="0.25">
      <c r="A97" s="375">
        <v>78</v>
      </c>
      <c r="B97" s="50" t="s">
        <v>107</v>
      </c>
      <c r="C97" s="39">
        <v>56</v>
      </c>
      <c r="D97" s="49" t="s">
        <v>331</v>
      </c>
      <c r="E97" s="332" t="s">
        <v>62</v>
      </c>
      <c r="F97" s="65">
        <v>1000</v>
      </c>
      <c r="G97" s="408">
        <v>0</v>
      </c>
      <c r="H97" s="347">
        <v>0</v>
      </c>
      <c r="I97" s="65">
        <v>0</v>
      </c>
      <c r="J97" s="65">
        <v>0</v>
      </c>
      <c r="K97" s="65">
        <v>0</v>
      </c>
      <c r="L97" s="369">
        <v>0</v>
      </c>
      <c r="M97" s="65">
        <v>0</v>
      </c>
      <c r="N97" s="82">
        <f>F97/1.05</f>
        <v>952.38095238095229</v>
      </c>
      <c r="O97" s="430">
        <f t="shared" ref="O97:T97" si="88">H97/1.05</f>
        <v>0</v>
      </c>
      <c r="P97" s="82">
        <f t="shared" si="88"/>
        <v>0</v>
      </c>
      <c r="Q97" s="82">
        <f t="shared" si="88"/>
        <v>0</v>
      </c>
      <c r="R97" s="82">
        <f t="shared" si="88"/>
        <v>0</v>
      </c>
      <c r="S97" s="430">
        <f t="shared" si="88"/>
        <v>0</v>
      </c>
      <c r="T97" s="82">
        <f t="shared" si="88"/>
        <v>0</v>
      </c>
      <c r="U97" s="430">
        <f>G97/1.05</f>
        <v>0</v>
      </c>
      <c r="V97" s="109">
        <f t="shared" si="83"/>
        <v>952.38095238095229</v>
      </c>
      <c r="W97" s="357" t="s">
        <v>105</v>
      </c>
      <c r="X97" s="91" t="s">
        <v>283</v>
      </c>
      <c r="Y97" s="94" t="s">
        <v>285</v>
      </c>
    </row>
    <row r="98" spans="1:25" ht="33" customHeight="1" thickBot="1" x14ac:dyDescent="0.25">
      <c r="A98" s="375">
        <v>79</v>
      </c>
      <c r="B98" s="224" t="s">
        <v>108</v>
      </c>
      <c r="C98" s="219">
        <v>57</v>
      </c>
      <c r="D98" s="225" t="s">
        <v>143</v>
      </c>
      <c r="E98" s="265" t="s">
        <v>63</v>
      </c>
      <c r="F98" s="219">
        <v>36000</v>
      </c>
      <c r="G98" s="408">
        <v>0</v>
      </c>
      <c r="H98" s="347">
        <v>0</v>
      </c>
      <c r="I98" s="219">
        <v>0</v>
      </c>
      <c r="J98" s="219">
        <v>0</v>
      </c>
      <c r="K98" s="219">
        <v>0</v>
      </c>
      <c r="L98" s="369">
        <v>0</v>
      </c>
      <c r="M98" s="219">
        <v>0</v>
      </c>
      <c r="N98" s="220">
        <f>F98/1.19</f>
        <v>30252.100840336137</v>
      </c>
      <c r="O98" s="430">
        <f>H98/1.19</f>
        <v>0</v>
      </c>
      <c r="P98" s="220">
        <f>I98</f>
        <v>0</v>
      </c>
      <c r="Q98" s="220">
        <f>J98</f>
        <v>0</v>
      </c>
      <c r="R98" s="220">
        <f>K98</f>
        <v>0</v>
      </c>
      <c r="S98" s="430">
        <f>L98</f>
        <v>0</v>
      </c>
      <c r="T98" s="220">
        <f>M98</f>
        <v>0</v>
      </c>
      <c r="U98" s="430">
        <f>G98/1.19</f>
        <v>0</v>
      </c>
      <c r="V98" s="109">
        <f t="shared" si="83"/>
        <v>30252.100840336137</v>
      </c>
      <c r="W98" s="357" t="s">
        <v>105</v>
      </c>
      <c r="X98" s="91" t="s">
        <v>298</v>
      </c>
      <c r="Y98" s="91" t="s">
        <v>299</v>
      </c>
    </row>
    <row r="99" spans="1:25" ht="31.5" customHeight="1" thickBot="1" x14ac:dyDescent="0.25">
      <c r="A99" s="375">
        <v>80</v>
      </c>
      <c r="B99" s="98" t="s">
        <v>115</v>
      </c>
      <c r="C99" s="219">
        <v>58</v>
      </c>
      <c r="D99" s="225" t="s">
        <v>64</v>
      </c>
      <c r="E99" s="265" t="s">
        <v>65</v>
      </c>
      <c r="F99" s="219">
        <v>47000</v>
      </c>
      <c r="G99" s="408">
        <v>0</v>
      </c>
      <c r="H99" s="347">
        <v>0</v>
      </c>
      <c r="I99" s="219">
        <v>0</v>
      </c>
      <c r="J99" s="219">
        <v>0</v>
      </c>
      <c r="K99" s="219">
        <v>0</v>
      </c>
      <c r="L99" s="369">
        <v>0</v>
      </c>
      <c r="M99" s="219">
        <v>0</v>
      </c>
      <c r="N99" s="220">
        <f>F99/1.19</f>
        <v>39495.798319327732</v>
      </c>
      <c r="O99" s="430">
        <f>H99/1.19</f>
        <v>0</v>
      </c>
      <c r="P99" s="220">
        <f>I99/1.19</f>
        <v>0</v>
      </c>
      <c r="Q99" s="220">
        <f>J99/1.19</f>
        <v>0</v>
      </c>
      <c r="R99" s="220">
        <f>K99/1.19</f>
        <v>0</v>
      </c>
      <c r="S99" s="430">
        <f>L99/1.19</f>
        <v>0</v>
      </c>
      <c r="T99" s="220">
        <f>M99/1.19</f>
        <v>0</v>
      </c>
      <c r="U99" s="430">
        <f>G99/1.19</f>
        <v>0</v>
      </c>
      <c r="V99" s="109">
        <f t="shared" si="83"/>
        <v>39495.798319327732</v>
      </c>
      <c r="W99" s="357" t="s">
        <v>105</v>
      </c>
      <c r="X99" s="91" t="s">
        <v>279</v>
      </c>
      <c r="Y99" s="91" t="s">
        <v>291</v>
      </c>
    </row>
    <row r="100" spans="1:25" ht="33.75" customHeight="1" thickBot="1" x14ac:dyDescent="0.25">
      <c r="A100" s="375">
        <v>81</v>
      </c>
      <c r="B100" s="86"/>
      <c r="C100" s="39"/>
      <c r="D100" s="49" t="s">
        <v>66</v>
      </c>
      <c r="E100" s="332"/>
      <c r="F100" s="113"/>
      <c r="G100" s="113"/>
      <c r="H100" s="113"/>
      <c r="I100" s="41"/>
      <c r="J100" s="41"/>
      <c r="K100" s="41"/>
      <c r="L100" s="41"/>
      <c r="M100" s="41"/>
      <c r="N100" s="82"/>
      <c r="O100" s="344"/>
      <c r="P100" s="82"/>
      <c r="Q100" s="82"/>
      <c r="R100" s="82"/>
      <c r="S100" s="363"/>
      <c r="T100" s="82"/>
      <c r="U100" s="407"/>
      <c r="V100" s="109"/>
      <c r="W100" s="358"/>
      <c r="X100" s="111"/>
      <c r="Y100" s="112"/>
    </row>
    <row r="101" spans="1:25" s="13" customFormat="1" ht="37.5" customHeight="1" thickBot="1" x14ac:dyDescent="0.25">
      <c r="A101" s="375">
        <v>82</v>
      </c>
      <c r="B101" s="98" t="s">
        <v>67</v>
      </c>
      <c r="C101" s="219">
        <v>59</v>
      </c>
      <c r="D101" s="225" t="s">
        <v>391</v>
      </c>
      <c r="E101" s="265" t="s">
        <v>63</v>
      </c>
      <c r="F101" s="219">
        <v>11000</v>
      </c>
      <c r="G101" s="408">
        <v>0</v>
      </c>
      <c r="H101" s="347">
        <v>0</v>
      </c>
      <c r="I101" s="219">
        <v>0</v>
      </c>
      <c r="J101" s="219">
        <v>0</v>
      </c>
      <c r="K101" s="219">
        <v>4000</v>
      </c>
      <c r="L101" s="369">
        <v>0</v>
      </c>
      <c r="M101" s="219">
        <v>0</v>
      </c>
      <c r="N101" s="220">
        <f t="shared" ref="N101:N109" si="89">F101/1.19</f>
        <v>9243.6974789915967</v>
      </c>
      <c r="O101" s="430">
        <f t="shared" ref="O101:T101" si="90">H101/1.19</f>
        <v>0</v>
      </c>
      <c r="P101" s="220">
        <f t="shared" si="90"/>
        <v>0</v>
      </c>
      <c r="Q101" s="220">
        <f t="shared" si="90"/>
        <v>0</v>
      </c>
      <c r="R101" s="220">
        <f t="shared" si="90"/>
        <v>3361.3445378151264</v>
      </c>
      <c r="S101" s="393">
        <f t="shared" si="90"/>
        <v>0</v>
      </c>
      <c r="T101" s="220">
        <f t="shared" si="90"/>
        <v>0</v>
      </c>
      <c r="U101" s="430">
        <f t="shared" ref="U101:U108" si="91">G101/1.19</f>
        <v>0</v>
      </c>
      <c r="V101" s="109">
        <f t="shared" ref="V101:V106" si="92">N101+P101+Q101+R101+S101+T101</f>
        <v>12605.042016806723</v>
      </c>
      <c r="W101" s="357" t="s">
        <v>105</v>
      </c>
      <c r="X101" s="91" t="s">
        <v>279</v>
      </c>
      <c r="Y101" s="114" t="s">
        <v>280</v>
      </c>
    </row>
    <row r="102" spans="1:25" s="46" customFormat="1" ht="37.5" customHeight="1" thickBot="1" x14ac:dyDescent="0.25">
      <c r="A102" s="375">
        <v>83</v>
      </c>
      <c r="B102" s="98" t="s">
        <v>67</v>
      </c>
      <c r="C102" s="273">
        <v>60</v>
      </c>
      <c r="D102" s="225" t="s">
        <v>251</v>
      </c>
      <c r="E102" s="265" t="s">
        <v>252</v>
      </c>
      <c r="F102" s="273">
        <v>9000</v>
      </c>
      <c r="G102" s="408">
        <v>0</v>
      </c>
      <c r="H102" s="347">
        <v>0</v>
      </c>
      <c r="I102" s="273">
        <v>0</v>
      </c>
      <c r="J102" s="273">
        <v>0</v>
      </c>
      <c r="K102" s="273">
        <v>0</v>
      </c>
      <c r="L102" s="369">
        <v>0</v>
      </c>
      <c r="M102" s="273">
        <v>0</v>
      </c>
      <c r="N102" s="316">
        <f t="shared" si="89"/>
        <v>7563.0252100840344</v>
      </c>
      <c r="O102" s="430">
        <f>H102/1.19</f>
        <v>0</v>
      </c>
      <c r="P102" s="268">
        <v>0</v>
      </c>
      <c r="Q102" s="268">
        <v>0</v>
      </c>
      <c r="R102" s="268">
        <v>0</v>
      </c>
      <c r="S102" s="430">
        <v>0</v>
      </c>
      <c r="T102" s="268">
        <v>0</v>
      </c>
      <c r="U102" s="430">
        <f t="shared" si="91"/>
        <v>0</v>
      </c>
      <c r="V102" s="109">
        <f t="shared" si="92"/>
        <v>7563.0252100840344</v>
      </c>
      <c r="W102" s="357" t="s">
        <v>105</v>
      </c>
      <c r="X102" s="91" t="s">
        <v>289</v>
      </c>
      <c r="Y102" s="114" t="s">
        <v>290</v>
      </c>
    </row>
    <row r="103" spans="1:25" s="46" customFormat="1" ht="30.75" customHeight="1" thickBot="1" x14ac:dyDescent="0.25">
      <c r="A103" s="375">
        <v>84</v>
      </c>
      <c r="B103" s="98" t="s">
        <v>67</v>
      </c>
      <c r="C103" s="314">
        <v>61</v>
      </c>
      <c r="D103" s="225" t="s">
        <v>276</v>
      </c>
      <c r="E103" s="265" t="s">
        <v>300</v>
      </c>
      <c r="F103" s="314">
        <v>6000</v>
      </c>
      <c r="G103" s="408">
        <v>0</v>
      </c>
      <c r="H103" s="347">
        <v>0</v>
      </c>
      <c r="I103" s="314">
        <v>0</v>
      </c>
      <c r="J103" s="314">
        <v>0</v>
      </c>
      <c r="K103" s="314">
        <v>0</v>
      </c>
      <c r="L103" s="369">
        <v>0</v>
      </c>
      <c r="M103" s="314">
        <v>0</v>
      </c>
      <c r="N103" s="316">
        <f t="shared" si="89"/>
        <v>5042.0168067226896</v>
      </c>
      <c r="O103" s="430">
        <f>H103/1.19</f>
        <v>0</v>
      </c>
      <c r="P103" s="316">
        <f t="shared" ref="P103:T106" si="93">I103/1.19</f>
        <v>0</v>
      </c>
      <c r="Q103" s="316">
        <f t="shared" si="93"/>
        <v>0</v>
      </c>
      <c r="R103" s="316">
        <f t="shared" si="93"/>
        <v>0</v>
      </c>
      <c r="S103" s="430">
        <f t="shared" si="93"/>
        <v>0</v>
      </c>
      <c r="T103" s="316">
        <f t="shared" si="93"/>
        <v>0</v>
      </c>
      <c r="U103" s="430">
        <f t="shared" si="91"/>
        <v>0</v>
      </c>
      <c r="V103" s="109">
        <f t="shared" si="92"/>
        <v>5042.0168067226896</v>
      </c>
      <c r="W103" s="357" t="s">
        <v>105</v>
      </c>
      <c r="X103" s="91" t="s">
        <v>289</v>
      </c>
      <c r="Y103" s="114" t="s">
        <v>290</v>
      </c>
    </row>
    <row r="104" spans="1:25" s="46" customFormat="1" ht="30.75" customHeight="1" thickBot="1" x14ac:dyDescent="0.25">
      <c r="A104" s="375">
        <v>85</v>
      </c>
      <c r="B104" s="98" t="s">
        <v>67</v>
      </c>
      <c r="C104" s="318">
        <v>62</v>
      </c>
      <c r="D104" s="225" t="s">
        <v>278</v>
      </c>
      <c r="E104" s="265" t="s">
        <v>350</v>
      </c>
      <c r="F104" s="318">
        <v>0</v>
      </c>
      <c r="G104" s="408">
        <v>0</v>
      </c>
      <c r="H104" s="347">
        <v>0</v>
      </c>
      <c r="I104" s="318">
        <v>0</v>
      </c>
      <c r="J104" s="318">
        <v>0</v>
      </c>
      <c r="K104" s="318">
        <v>0</v>
      </c>
      <c r="L104" s="369">
        <v>0</v>
      </c>
      <c r="M104" s="318">
        <v>0</v>
      </c>
      <c r="N104" s="316">
        <f t="shared" si="89"/>
        <v>0</v>
      </c>
      <c r="O104" s="430">
        <f>H104/1.19</f>
        <v>0</v>
      </c>
      <c r="P104" s="316">
        <f t="shared" si="93"/>
        <v>0</v>
      </c>
      <c r="Q104" s="316">
        <f t="shared" si="93"/>
        <v>0</v>
      </c>
      <c r="R104" s="316">
        <f t="shared" si="93"/>
        <v>0</v>
      </c>
      <c r="S104" s="430">
        <f t="shared" si="93"/>
        <v>0</v>
      </c>
      <c r="T104" s="316">
        <f t="shared" si="93"/>
        <v>0</v>
      </c>
      <c r="U104" s="430">
        <f t="shared" si="91"/>
        <v>0</v>
      </c>
      <c r="V104" s="109">
        <f t="shared" si="92"/>
        <v>0</v>
      </c>
      <c r="W104" s="357" t="s">
        <v>262</v>
      </c>
      <c r="X104" s="91" t="s">
        <v>289</v>
      </c>
      <c r="Y104" s="91" t="s">
        <v>279</v>
      </c>
    </row>
    <row r="105" spans="1:25" s="46" customFormat="1" ht="80.25" customHeight="1" thickBot="1" x14ac:dyDescent="0.25">
      <c r="A105" s="448">
        <v>86</v>
      </c>
      <c r="B105" s="98" t="s">
        <v>67</v>
      </c>
      <c r="C105" s="447">
        <v>62.1</v>
      </c>
      <c r="D105" s="225" t="s">
        <v>390</v>
      </c>
      <c r="E105" s="265"/>
      <c r="F105" s="447">
        <v>860</v>
      </c>
      <c r="G105" s="447"/>
      <c r="H105" s="447"/>
      <c r="I105" s="447"/>
      <c r="J105" s="447"/>
      <c r="K105" s="447"/>
      <c r="L105" s="447"/>
      <c r="M105" s="447"/>
      <c r="N105" s="445">
        <f t="shared" si="89"/>
        <v>722.68907563025209</v>
      </c>
      <c r="O105" s="445">
        <f t="shared" ref="O105" si="94">G105/1.19</f>
        <v>0</v>
      </c>
      <c r="P105" s="445">
        <f t="shared" ref="P105" si="95">H105/1.19</f>
        <v>0</v>
      </c>
      <c r="Q105" s="445">
        <f t="shared" ref="Q105" si="96">I105/1.19</f>
        <v>0</v>
      </c>
      <c r="R105" s="445">
        <f t="shared" ref="R105" si="97">J105/1.19</f>
        <v>0</v>
      </c>
      <c r="S105" s="445">
        <f t="shared" ref="S105" si="98">K105/1.19</f>
        <v>0</v>
      </c>
      <c r="T105" s="445">
        <f t="shared" ref="T105" si="99">L105/1.19</f>
        <v>0</v>
      </c>
      <c r="U105" s="445">
        <f t="shared" ref="U105" si="100">M105/1.19</f>
        <v>0</v>
      </c>
      <c r="V105" s="109">
        <f t="shared" si="92"/>
        <v>722.68907563025209</v>
      </c>
      <c r="W105" s="446"/>
      <c r="X105" s="91"/>
      <c r="Y105" s="91"/>
    </row>
    <row r="106" spans="1:25" s="46" customFormat="1" ht="64.5" customHeight="1" thickBot="1" x14ac:dyDescent="0.25">
      <c r="A106" s="448">
        <v>87</v>
      </c>
      <c r="B106" s="98" t="s">
        <v>67</v>
      </c>
      <c r="C106" s="318">
        <v>63</v>
      </c>
      <c r="D106" s="225" t="s">
        <v>357</v>
      </c>
      <c r="E106" s="265" t="s">
        <v>358</v>
      </c>
      <c r="F106" s="318">
        <v>11000</v>
      </c>
      <c r="G106" s="408">
        <v>0</v>
      </c>
      <c r="H106" s="347">
        <v>0</v>
      </c>
      <c r="I106" s="318">
        <v>0</v>
      </c>
      <c r="J106" s="318">
        <v>0</v>
      </c>
      <c r="K106" s="318">
        <v>0</v>
      </c>
      <c r="L106" s="369">
        <v>0</v>
      </c>
      <c r="M106" s="318">
        <v>0</v>
      </c>
      <c r="N106" s="316">
        <f t="shared" si="89"/>
        <v>9243.6974789915967</v>
      </c>
      <c r="O106" s="430">
        <f>H106/1.19</f>
        <v>0</v>
      </c>
      <c r="P106" s="316">
        <f t="shared" si="93"/>
        <v>0</v>
      </c>
      <c r="Q106" s="316">
        <f t="shared" si="93"/>
        <v>0</v>
      </c>
      <c r="R106" s="316">
        <f t="shared" si="93"/>
        <v>0</v>
      </c>
      <c r="S106" s="430">
        <f t="shared" si="93"/>
        <v>0</v>
      </c>
      <c r="T106" s="316">
        <f t="shared" si="93"/>
        <v>0</v>
      </c>
      <c r="U106" s="430">
        <f t="shared" si="91"/>
        <v>0</v>
      </c>
      <c r="V106" s="109">
        <f t="shared" si="92"/>
        <v>9243.6974789915967</v>
      </c>
      <c r="W106" s="357" t="s">
        <v>105</v>
      </c>
      <c r="X106" s="91" t="s">
        <v>284</v>
      </c>
      <c r="Y106" s="114" t="s">
        <v>290</v>
      </c>
    </row>
    <row r="107" spans="1:25" s="46" customFormat="1" ht="64.5" customHeight="1" thickBot="1" x14ac:dyDescent="0.25">
      <c r="A107" s="448">
        <v>88</v>
      </c>
      <c r="B107" s="98" t="s">
        <v>67</v>
      </c>
      <c r="C107" s="443">
        <v>63.1</v>
      </c>
      <c r="D107" s="225" t="s">
        <v>407</v>
      </c>
      <c r="E107" s="265" t="s">
        <v>363</v>
      </c>
      <c r="F107" s="443">
        <v>510</v>
      </c>
      <c r="G107" s="443"/>
      <c r="H107" s="443"/>
      <c r="I107" s="443"/>
      <c r="J107" s="443"/>
      <c r="K107" s="443"/>
      <c r="L107" s="443"/>
      <c r="M107" s="443"/>
      <c r="N107" s="442">
        <f t="shared" si="89"/>
        <v>428.57142857142861</v>
      </c>
      <c r="O107" s="442">
        <f t="shared" ref="O107" si="101">G107/1.19</f>
        <v>0</v>
      </c>
      <c r="P107" s="442">
        <f t="shared" ref="P107" si="102">H107/1.19</f>
        <v>0</v>
      </c>
      <c r="Q107" s="442">
        <f t="shared" ref="Q107" si="103">I107/1.19</f>
        <v>0</v>
      </c>
      <c r="R107" s="442">
        <f t="shared" ref="R107" si="104">J107/1.19</f>
        <v>0</v>
      </c>
      <c r="S107" s="442">
        <f t="shared" ref="S107" si="105">K107/1.19</f>
        <v>0</v>
      </c>
      <c r="T107" s="442">
        <f t="shared" ref="T107" si="106">L107/1.19</f>
        <v>0</v>
      </c>
      <c r="U107" s="442">
        <f t="shared" ref="U107" si="107">M107/1.19</f>
        <v>0</v>
      </c>
      <c r="V107" s="109">
        <f>SUM(N107:U107)</f>
        <v>428.57142857142861</v>
      </c>
      <c r="W107" s="444" t="s">
        <v>105</v>
      </c>
      <c r="X107" s="91" t="s">
        <v>296</v>
      </c>
      <c r="Y107" s="114" t="s">
        <v>290</v>
      </c>
    </row>
    <row r="108" spans="1:25" s="46" customFormat="1" ht="32.25" customHeight="1" thickBot="1" x14ac:dyDescent="0.25">
      <c r="A108" s="448">
        <v>89</v>
      </c>
      <c r="B108" s="197" t="s">
        <v>67</v>
      </c>
      <c r="C108" s="195">
        <v>64</v>
      </c>
      <c r="D108" s="49" t="s">
        <v>217</v>
      </c>
      <c r="E108" s="332" t="s">
        <v>218</v>
      </c>
      <c r="F108" s="196">
        <v>65000</v>
      </c>
      <c r="G108" s="408">
        <v>0</v>
      </c>
      <c r="H108" s="347">
        <v>0</v>
      </c>
      <c r="I108" s="196">
        <v>0</v>
      </c>
      <c r="J108" s="196">
        <v>0</v>
      </c>
      <c r="K108" s="196">
        <v>0</v>
      </c>
      <c r="L108" s="369">
        <v>0</v>
      </c>
      <c r="M108" s="196">
        <v>0</v>
      </c>
      <c r="N108" s="194">
        <f t="shared" si="89"/>
        <v>54621.848739495799</v>
      </c>
      <c r="O108" s="430">
        <f>H108/1.19</f>
        <v>0</v>
      </c>
      <c r="P108" s="194">
        <f>I108/1.19</f>
        <v>0</v>
      </c>
      <c r="Q108" s="194">
        <f>J108/1.19</f>
        <v>0</v>
      </c>
      <c r="R108" s="430">
        <f>K108/1.19</f>
        <v>0</v>
      </c>
      <c r="S108" s="194">
        <f>K108/1.19</f>
        <v>0</v>
      </c>
      <c r="T108" s="194">
        <f>M108/1.19</f>
        <v>0</v>
      </c>
      <c r="U108" s="430">
        <f t="shared" si="91"/>
        <v>0</v>
      </c>
      <c r="V108" s="109">
        <f>SUM(N108:U108)</f>
        <v>54621.848739495799</v>
      </c>
      <c r="W108" s="357" t="s">
        <v>105</v>
      </c>
      <c r="X108" s="91" t="s">
        <v>279</v>
      </c>
      <c r="Y108" s="91" t="s">
        <v>291</v>
      </c>
    </row>
    <row r="109" spans="1:25" s="46" customFormat="1" ht="32.25" customHeight="1" thickBot="1" x14ac:dyDescent="0.25">
      <c r="A109" s="448">
        <v>90</v>
      </c>
      <c r="B109" s="341" t="s">
        <v>67</v>
      </c>
      <c r="C109" s="437">
        <v>64.099999999999994</v>
      </c>
      <c r="D109" s="49" t="s">
        <v>403</v>
      </c>
      <c r="E109" s="433"/>
      <c r="F109" s="436">
        <v>17000</v>
      </c>
      <c r="G109" s="436"/>
      <c r="H109" s="436"/>
      <c r="I109" s="436"/>
      <c r="J109" s="436"/>
      <c r="K109" s="436"/>
      <c r="L109" s="436"/>
      <c r="M109" s="436"/>
      <c r="N109" s="432">
        <f t="shared" si="89"/>
        <v>14285.714285714286</v>
      </c>
      <c r="O109" s="442">
        <f t="shared" ref="O109" si="108">G109/1.19</f>
        <v>0</v>
      </c>
      <c r="P109" s="442">
        <f t="shared" ref="P109" si="109">H109/1.19</f>
        <v>0</v>
      </c>
      <c r="Q109" s="442">
        <f t="shared" ref="Q109" si="110">I109/1.19</f>
        <v>0</v>
      </c>
      <c r="R109" s="442">
        <f t="shared" ref="R109" si="111">J109/1.19</f>
        <v>0</v>
      </c>
      <c r="S109" s="442">
        <f t="shared" ref="S109" si="112">K109/1.19</f>
        <v>0</v>
      </c>
      <c r="T109" s="442">
        <f t="shared" ref="T109" si="113">L109/1.19</f>
        <v>0</v>
      </c>
      <c r="U109" s="442">
        <f t="shared" ref="U109" si="114">M109/1.19</f>
        <v>0</v>
      </c>
      <c r="V109" s="109">
        <f>SUM(N109:U109)</f>
        <v>14285.714285714286</v>
      </c>
      <c r="W109" s="435" t="s">
        <v>105</v>
      </c>
      <c r="X109" s="91" t="s">
        <v>287</v>
      </c>
      <c r="Y109" s="91" t="s">
        <v>290</v>
      </c>
    </row>
    <row r="110" spans="1:25" ht="28.5" customHeight="1" thickBot="1" x14ac:dyDescent="0.25">
      <c r="A110" s="448">
        <v>91</v>
      </c>
      <c r="B110" s="86"/>
      <c r="C110" s="39"/>
      <c r="D110" s="70" t="s">
        <v>174</v>
      </c>
      <c r="E110" s="332"/>
      <c r="F110" s="65">
        <f>SUM(F101:F109)</f>
        <v>120370</v>
      </c>
      <c r="G110" s="431">
        <f t="shared" ref="G110:T110" si="115">SUM(G101:G108)</f>
        <v>0</v>
      </c>
      <c r="H110" s="431">
        <f t="shared" si="115"/>
        <v>0</v>
      </c>
      <c r="I110" s="273">
        <f t="shared" si="115"/>
        <v>0</v>
      </c>
      <c r="J110" s="273">
        <f t="shared" si="115"/>
        <v>0</v>
      </c>
      <c r="K110" s="273">
        <f t="shared" si="115"/>
        <v>4000</v>
      </c>
      <c r="L110" s="394">
        <f t="shared" si="115"/>
        <v>0</v>
      </c>
      <c r="M110" s="87">
        <f t="shared" si="115"/>
        <v>0</v>
      </c>
      <c r="N110" s="268">
        <f>SUM(N101:N109)</f>
        <v>101151.26050420169</v>
      </c>
      <c r="O110" s="430">
        <f t="shared" si="115"/>
        <v>0</v>
      </c>
      <c r="P110" s="268">
        <f t="shared" si="115"/>
        <v>0</v>
      </c>
      <c r="Q110" s="268">
        <f t="shared" si="115"/>
        <v>0</v>
      </c>
      <c r="R110" s="268">
        <f>SUM(R101:R108)</f>
        <v>3361.3445378151264</v>
      </c>
      <c r="S110" s="383">
        <f>SUM(S101:S108)</f>
        <v>0</v>
      </c>
      <c r="T110" s="268">
        <f t="shared" si="115"/>
        <v>0</v>
      </c>
      <c r="U110" s="430">
        <f>SUM(U101:U108)</f>
        <v>0</v>
      </c>
      <c r="V110" s="109">
        <f>SUM(N110:U110)</f>
        <v>104512.60504201682</v>
      </c>
      <c r="W110" s="358"/>
      <c r="X110" s="100"/>
      <c r="Y110" s="101"/>
    </row>
    <row r="111" spans="1:25" ht="25.5" customHeight="1" thickBot="1" x14ac:dyDescent="0.25">
      <c r="A111" s="448">
        <v>92</v>
      </c>
      <c r="B111" s="86"/>
      <c r="C111" s="39"/>
      <c r="D111" s="49" t="s">
        <v>116</v>
      </c>
      <c r="E111" s="332"/>
      <c r="F111" s="65"/>
      <c r="G111" s="408"/>
      <c r="H111" s="347"/>
      <c r="I111" s="41"/>
      <c r="J111" s="41"/>
      <c r="K111" s="41"/>
      <c r="L111" s="41"/>
      <c r="M111" s="41"/>
      <c r="N111" s="82">
        <f>N19+N21+N23+N26+N30+N35+N40+N47+N73+N77+N87+N92+N96+N97+N98+N99+N110</f>
        <v>1482317.4260529904</v>
      </c>
      <c r="O111" s="344">
        <f t="shared" ref="O111:V111" si="116">O19+O21+O23+O26+O30+O35+O40+O47+O73+O77+O87+O92+O96+O97+O98+O99+O110</f>
        <v>840.3361344537816</v>
      </c>
      <c r="P111" s="322">
        <f t="shared" si="116"/>
        <v>298107.31632102386</v>
      </c>
      <c r="Q111" s="322">
        <f t="shared" si="116"/>
        <v>750551.22966617858</v>
      </c>
      <c r="R111" s="322">
        <f>R19+R21+R23+R26+R30+R35+R40+R47+R73+R77+R87+R92+R96+R97+R98+R99+R110</f>
        <v>26967.851360727778</v>
      </c>
      <c r="S111" s="363">
        <f>S19+S21+S23+S26+S30+S35+S40+S47+S73+S77+S87+S92+S96+S97+S98+S99+S110</f>
        <v>0</v>
      </c>
      <c r="T111" s="322">
        <f>T19+T21+T23+T26+T30+T35+T40+T47+T73+T77+T87+T92+T96+T97+T98+T99+T110</f>
        <v>8441.9088736412014</v>
      </c>
      <c r="U111" s="430">
        <f>U19+U21+U23+U26+U30+U35+U40+U47+U73+U77+U87+U92+U96+U97+U98+U99+U110</f>
        <v>0</v>
      </c>
      <c r="V111" s="322">
        <f t="shared" si="116"/>
        <v>2567226.068409015</v>
      </c>
      <c r="W111" s="358"/>
      <c r="X111" s="100"/>
      <c r="Y111" s="101"/>
    </row>
    <row r="112" spans="1:25" ht="29.25" customHeight="1" thickBot="1" x14ac:dyDescent="0.25">
      <c r="A112" s="448">
        <v>93</v>
      </c>
      <c r="B112" s="39"/>
      <c r="C112" s="39"/>
      <c r="D112" s="49" t="s">
        <v>245</v>
      </c>
      <c r="E112" s="332"/>
      <c r="F112" s="65"/>
      <c r="G112" s="408"/>
      <c r="H112" s="347"/>
      <c r="I112" s="41"/>
      <c r="J112" s="41"/>
      <c r="K112" s="41"/>
      <c r="L112" s="41"/>
      <c r="M112" s="41"/>
      <c r="N112" s="82"/>
      <c r="O112" s="344"/>
      <c r="P112" s="82"/>
      <c r="Q112" s="82"/>
      <c r="R112" s="82"/>
      <c r="S112" s="363"/>
      <c r="T112" s="82"/>
      <c r="U112" s="407"/>
      <c r="V112" s="109"/>
      <c r="W112" s="358"/>
      <c r="X112" s="95"/>
      <c r="Y112" s="96"/>
    </row>
    <row r="113" spans="1:31" s="46" customFormat="1" ht="45.75" customHeight="1" thickBot="1" x14ac:dyDescent="0.25">
      <c r="A113" s="448">
        <v>94</v>
      </c>
      <c r="B113" s="255" t="s">
        <v>165</v>
      </c>
      <c r="C113" s="255">
        <v>65</v>
      </c>
      <c r="D113" s="60" t="s">
        <v>310</v>
      </c>
      <c r="E113" s="332"/>
      <c r="F113" s="256">
        <v>0</v>
      </c>
      <c r="G113" s="408">
        <v>0</v>
      </c>
      <c r="H113" s="347">
        <v>0</v>
      </c>
      <c r="I113" s="256">
        <v>0</v>
      </c>
      <c r="J113" s="256">
        <v>0</v>
      </c>
      <c r="K113" s="256">
        <v>0</v>
      </c>
      <c r="L113" s="369">
        <v>0</v>
      </c>
      <c r="M113" s="256">
        <v>0</v>
      </c>
      <c r="N113" s="257">
        <f>F113/1.19</f>
        <v>0</v>
      </c>
      <c r="O113" s="430">
        <f t="shared" ref="O113:T115" si="117">H113/1.19</f>
        <v>0</v>
      </c>
      <c r="P113" s="257">
        <f t="shared" si="117"/>
        <v>0</v>
      </c>
      <c r="Q113" s="257">
        <f t="shared" si="117"/>
        <v>0</v>
      </c>
      <c r="R113" s="257">
        <f t="shared" si="117"/>
        <v>0</v>
      </c>
      <c r="S113" s="430">
        <f t="shared" si="117"/>
        <v>0</v>
      </c>
      <c r="T113" s="257">
        <f t="shared" si="117"/>
        <v>0</v>
      </c>
      <c r="U113" s="430">
        <f>G113/1.19</f>
        <v>0</v>
      </c>
      <c r="V113" s="257">
        <f>N113</f>
        <v>0</v>
      </c>
      <c r="W113" s="357"/>
      <c r="X113" s="338"/>
      <c r="Y113" s="334"/>
    </row>
    <row r="114" spans="1:31" s="46" customFormat="1" ht="46.5" customHeight="1" thickBot="1" x14ac:dyDescent="0.25">
      <c r="A114" s="448">
        <v>95</v>
      </c>
      <c r="B114" s="255" t="s">
        <v>165</v>
      </c>
      <c r="C114" s="255">
        <v>66</v>
      </c>
      <c r="D114" s="49" t="s">
        <v>366</v>
      </c>
      <c r="E114" s="332" t="s">
        <v>365</v>
      </c>
      <c r="F114" s="256">
        <v>0</v>
      </c>
      <c r="G114" s="408">
        <v>0</v>
      </c>
      <c r="H114" s="347">
        <v>0</v>
      </c>
      <c r="I114" s="256">
        <v>0</v>
      </c>
      <c r="J114" s="256">
        <v>0</v>
      </c>
      <c r="K114" s="256">
        <v>0</v>
      </c>
      <c r="L114" s="369">
        <v>0</v>
      </c>
      <c r="M114" s="256">
        <v>0</v>
      </c>
      <c r="N114" s="257">
        <f>F114/1.19</f>
        <v>0</v>
      </c>
      <c r="O114" s="430">
        <f t="shared" si="117"/>
        <v>0</v>
      </c>
      <c r="P114" s="257">
        <f t="shared" si="117"/>
        <v>0</v>
      </c>
      <c r="Q114" s="257">
        <f t="shared" si="117"/>
        <v>0</v>
      </c>
      <c r="R114" s="257">
        <f t="shared" si="117"/>
        <v>0</v>
      </c>
      <c r="S114" s="430">
        <f t="shared" si="117"/>
        <v>0</v>
      </c>
      <c r="T114" s="257">
        <f t="shared" si="117"/>
        <v>0</v>
      </c>
      <c r="U114" s="430">
        <f>G114/1.19</f>
        <v>0</v>
      </c>
      <c r="V114" s="257">
        <f>N114</f>
        <v>0</v>
      </c>
      <c r="W114" s="357"/>
      <c r="X114" s="338"/>
      <c r="Y114" s="332"/>
    </row>
    <row r="115" spans="1:31" s="46" customFormat="1" ht="35.25" customHeight="1" thickBot="1" x14ac:dyDescent="0.25">
      <c r="A115" s="448">
        <v>96</v>
      </c>
      <c r="B115" s="392" t="s">
        <v>165</v>
      </c>
      <c r="C115" s="392">
        <v>66.099999999999994</v>
      </c>
      <c r="D115" s="49" t="s">
        <v>371</v>
      </c>
      <c r="E115" s="389" t="s">
        <v>372</v>
      </c>
      <c r="F115" s="391">
        <v>6000</v>
      </c>
      <c r="G115" s="408">
        <v>0</v>
      </c>
      <c r="H115" s="391">
        <v>0</v>
      </c>
      <c r="I115" s="391">
        <v>0</v>
      </c>
      <c r="J115" s="391">
        <v>0</v>
      </c>
      <c r="K115" s="391">
        <v>0</v>
      </c>
      <c r="L115" s="391">
        <v>0</v>
      </c>
      <c r="M115" s="391">
        <v>0</v>
      </c>
      <c r="N115" s="388">
        <f>F115/1.19</f>
        <v>5042.0168067226896</v>
      </c>
      <c r="O115" s="430">
        <f t="shared" si="117"/>
        <v>0</v>
      </c>
      <c r="P115" s="388">
        <f t="shared" si="117"/>
        <v>0</v>
      </c>
      <c r="Q115" s="388">
        <f t="shared" si="117"/>
        <v>0</v>
      </c>
      <c r="R115" s="388">
        <f t="shared" si="117"/>
        <v>0</v>
      </c>
      <c r="S115" s="430">
        <f t="shared" si="117"/>
        <v>0</v>
      </c>
      <c r="T115" s="388">
        <f t="shared" si="117"/>
        <v>0</v>
      </c>
      <c r="U115" s="430">
        <f>G115/1.19</f>
        <v>0</v>
      </c>
      <c r="V115" s="388">
        <f>N115</f>
        <v>5042.0168067226896</v>
      </c>
      <c r="W115" s="390" t="s">
        <v>247</v>
      </c>
      <c r="X115" s="338" t="s">
        <v>280</v>
      </c>
      <c r="Y115" s="389" t="s">
        <v>285</v>
      </c>
    </row>
    <row r="116" spans="1:31" s="46" customFormat="1" ht="28.5" customHeight="1" thickBot="1" x14ac:dyDescent="0.25">
      <c r="A116" s="448">
        <v>97</v>
      </c>
      <c r="B116" s="255"/>
      <c r="C116" s="255"/>
      <c r="D116" s="49" t="s">
        <v>246</v>
      </c>
      <c r="E116" s="332"/>
      <c r="F116" s="256">
        <f>F113+F114+F115</f>
        <v>6000</v>
      </c>
      <c r="G116" s="431">
        <f t="shared" ref="G116:L116" si="118">G113+G114+G115</f>
        <v>0</v>
      </c>
      <c r="H116" s="431">
        <f t="shared" si="118"/>
        <v>0</v>
      </c>
      <c r="I116" s="431">
        <f t="shared" si="118"/>
        <v>0</v>
      </c>
      <c r="J116" s="431">
        <f t="shared" si="118"/>
        <v>0</v>
      </c>
      <c r="K116" s="431">
        <f t="shared" si="118"/>
        <v>0</v>
      </c>
      <c r="L116" s="431">
        <f t="shared" si="118"/>
        <v>0</v>
      </c>
      <c r="M116" s="391">
        <f t="shared" ref="M116:S116" si="119">M113+M114+M115</f>
        <v>0</v>
      </c>
      <c r="N116" s="388">
        <f t="shared" si="119"/>
        <v>5042.0168067226896</v>
      </c>
      <c r="O116" s="430">
        <f t="shared" si="119"/>
        <v>0</v>
      </c>
      <c r="P116" s="430">
        <f t="shared" si="119"/>
        <v>0</v>
      </c>
      <c r="Q116" s="430">
        <f t="shared" si="119"/>
        <v>0</v>
      </c>
      <c r="R116" s="430">
        <f t="shared" si="119"/>
        <v>0</v>
      </c>
      <c r="S116" s="430">
        <f t="shared" si="119"/>
        <v>0</v>
      </c>
      <c r="T116" s="388">
        <f t="shared" ref="T116" si="120">T113+T114+T115</f>
        <v>0</v>
      </c>
      <c r="U116" s="430">
        <f>U113+U114+U115</f>
        <v>0</v>
      </c>
      <c r="V116" s="388">
        <f t="shared" ref="V116" si="121">V113+V114+V115</f>
        <v>5042.0168067226896</v>
      </c>
      <c r="W116" s="358"/>
      <c r="X116" s="95"/>
      <c r="Y116" s="96"/>
      <c r="AB116" s="34"/>
    </row>
    <row r="117" spans="1:31" s="46" customFormat="1" ht="82.5" customHeight="1" thickBot="1" x14ac:dyDescent="0.25">
      <c r="A117" s="448">
        <v>98</v>
      </c>
      <c r="B117" s="272" t="s">
        <v>249</v>
      </c>
      <c r="C117" s="272">
        <v>67</v>
      </c>
      <c r="D117" s="49" t="s">
        <v>257</v>
      </c>
      <c r="E117" s="332" t="s">
        <v>352</v>
      </c>
      <c r="F117" s="273">
        <v>0</v>
      </c>
      <c r="G117" s="408">
        <v>0</v>
      </c>
      <c r="H117" s="347">
        <v>0</v>
      </c>
      <c r="I117" s="273">
        <v>0</v>
      </c>
      <c r="J117" s="273">
        <v>0</v>
      </c>
      <c r="K117" s="273">
        <v>0</v>
      </c>
      <c r="L117" s="369">
        <v>0</v>
      </c>
      <c r="M117" s="273">
        <v>0</v>
      </c>
      <c r="N117" s="268">
        <f>F117/1.19</f>
        <v>0</v>
      </c>
      <c r="O117" s="430">
        <f t="shared" ref="O117:T118" si="122">H117/1.19</f>
        <v>0</v>
      </c>
      <c r="P117" s="430">
        <f t="shared" si="122"/>
        <v>0</v>
      </c>
      <c r="Q117" s="430">
        <f t="shared" si="122"/>
        <v>0</v>
      </c>
      <c r="R117" s="430">
        <f t="shared" si="122"/>
        <v>0</v>
      </c>
      <c r="S117" s="430">
        <f t="shared" si="122"/>
        <v>0</v>
      </c>
      <c r="T117" s="268">
        <f t="shared" si="122"/>
        <v>0</v>
      </c>
      <c r="U117" s="430">
        <f>G117/1.19</f>
        <v>0</v>
      </c>
      <c r="V117" s="268">
        <f>N117</f>
        <v>0</v>
      </c>
      <c r="W117" s="357" t="s">
        <v>262</v>
      </c>
      <c r="X117" s="98"/>
      <c r="Y117" s="334"/>
      <c r="AB117" s="34"/>
    </row>
    <row r="118" spans="1:31" s="46" customFormat="1" ht="81" customHeight="1" thickBot="1" x14ac:dyDescent="0.25">
      <c r="A118" s="448">
        <v>99</v>
      </c>
      <c r="B118" s="272" t="s">
        <v>249</v>
      </c>
      <c r="C118" s="272">
        <v>68</v>
      </c>
      <c r="D118" s="49" t="s">
        <v>258</v>
      </c>
      <c r="E118" s="332" t="s">
        <v>351</v>
      </c>
      <c r="F118" s="273">
        <v>0</v>
      </c>
      <c r="G118" s="408">
        <v>0</v>
      </c>
      <c r="H118" s="347">
        <v>0</v>
      </c>
      <c r="I118" s="273">
        <v>0</v>
      </c>
      <c r="J118" s="273">
        <v>0</v>
      </c>
      <c r="K118" s="273">
        <v>0</v>
      </c>
      <c r="L118" s="369">
        <v>0</v>
      </c>
      <c r="M118" s="273">
        <v>0</v>
      </c>
      <c r="N118" s="268">
        <f>F118/1.19</f>
        <v>0</v>
      </c>
      <c r="O118" s="430">
        <f t="shared" si="122"/>
        <v>0</v>
      </c>
      <c r="P118" s="430">
        <f t="shared" si="122"/>
        <v>0</v>
      </c>
      <c r="Q118" s="430">
        <f t="shared" si="122"/>
        <v>0</v>
      </c>
      <c r="R118" s="430">
        <f t="shared" si="122"/>
        <v>0</v>
      </c>
      <c r="S118" s="430">
        <f t="shared" si="122"/>
        <v>0</v>
      </c>
      <c r="T118" s="268">
        <f t="shared" si="122"/>
        <v>0</v>
      </c>
      <c r="U118" s="430">
        <f>G118/1.19</f>
        <v>0</v>
      </c>
      <c r="V118" s="268">
        <f>N118</f>
        <v>0</v>
      </c>
      <c r="W118" s="357" t="s">
        <v>262</v>
      </c>
      <c r="X118" s="98"/>
      <c r="Y118" s="334"/>
      <c r="AB118" s="34"/>
    </row>
    <row r="119" spans="1:31" s="46" customFormat="1" ht="29.25" customHeight="1" thickBot="1" x14ac:dyDescent="0.25">
      <c r="A119" s="448">
        <v>100</v>
      </c>
      <c r="B119" s="263"/>
      <c r="C119" s="263"/>
      <c r="D119" s="49" t="s">
        <v>250</v>
      </c>
      <c r="E119" s="332"/>
      <c r="F119" s="264">
        <f>F117+F118</f>
        <v>0</v>
      </c>
      <c r="G119" s="431">
        <f t="shared" ref="G119:L119" si="123">G117+G118</f>
        <v>0</v>
      </c>
      <c r="H119" s="431">
        <f t="shared" si="123"/>
        <v>0</v>
      </c>
      <c r="I119" s="431">
        <f t="shared" si="123"/>
        <v>0</v>
      </c>
      <c r="J119" s="431">
        <f t="shared" si="123"/>
        <v>0</v>
      </c>
      <c r="K119" s="431">
        <f t="shared" si="123"/>
        <v>0</v>
      </c>
      <c r="L119" s="431">
        <f t="shared" si="123"/>
        <v>0</v>
      </c>
      <c r="M119" s="327">
        <f>M117+M118</f>
        <v>0</v>
      </c>
      <c r="N119" s="322">
        <f>N117+N118</f>
        <v>0</v>
      </c>
      <c r="O119" s="430">
        <f t="shared" ref="O119:S119" si="124">O117+O118</f>
        <v>0</v>
      </c>
      <c r="P119" s="430">
        <f t="shared" si="124"/>
        <v>0</v>
      </c>
      <c r="Q119" s="430">
        <f t="shared" si="124"/>
        <v>0</v>
      </c>
      <c r="R119" s="430">
        <f t="shared" si="124"/>
        <v>0</v>
      </c>
      <c r="S119" s="430">
        <f t="shared" si="124"/>
        <v>0</v>
      </c>
      <c r="T119" s="322">
        <f>T117+T118</f>
        <v>0</v>
      </c>
      <c r="U119" s="430">
        <f>U117+U118</f>
        <v>0</v>
      </c>
      <c r="V119" s="322">
        <f>V117+V118</f>
        <v>0</v>
      </c>
      <c r="W119" s="358"/>
      <c r="X119" s="95"/>
      <c r="Y119" s="96"/>
      <c r="AB119" s="34"/>
    </row>
    <row r="120" spans="1:31" s="46" customFormat="1" ht="34.5" customHeight="1" thickBot="1" x14ac:dyDescent="0.25">
      <c r="A120" s="448">
        <v>101</v>
      </c>
      <c r="B120" s="255"/>
      <c r="C120" s="255"/>
      <c r="D120" s="49" t="s">
        <v>70</v>
      </c>
      <c r="E120" s="332"/>
      <c r="F120" s="256"/>
      <c r="G120" s="408"/>
      <c r="H120" s="347"/>
      <c r="I120" s="41"/>
      <c r="J120" s="41"/>
      <c r="K120" s="41"/>
      <c r="L120" s="41"/>
      <c r="M120" s="41"/>
      <c r="N120" s="257"/>
      <c r="O120" s="344"/>
      <c r="P120" s="257"/>
      <c r="Q120" s="257"/>
      <c r="R120" s="257"/>
      <c r="S120" s="363"/>
      <c r="T120" s="257"/>
      <c r="U120" s="407"/>
      <c r="V120" s="109"/>
      <c r="W120" s="358"/>
      <c r="X120" s="95"/>
      <c r="Y120" s="96"/>
      <c r="AE120" s="339"/>
    </row>
    <row r="121" spans="1:31" s="46" customFormat="1" ht="60" customHeight="1" thickBot="1" x14ac:dyDescent="0.25">
      <c r="A121" s="448">
        <v>102</v>
      </c>
      <c r="B121" s="416" t="s">
        <v>71</v>
      </c>
      <c r="C121" s="416">
        <v>69</v>
      </c>
      <c r="D121" s="422" t="s">
        <v>301</v>
      </c>
      <c r="E121" s="420" t="s">
        <v>399</v>
      </c>
      <c r="F121" s="418">
        <v>0</v>
      </c>
      <c r="G121" s="418">
        <v>0</v>
      </c>
      <c r="H121" s="418">
        <v>0</v>
      </c>
      <c r="I121" s="418">
        <v>0</v>
      </c>
      <c r="J121" s="418">
        <v>0</v>
      </c>
      <c r="K121" s="418">
        <v>0</v>
      </c>
      <c r="L121" s="418">
        <v>0</v>
      </c>
      <c r="M121" s="418">
        <v>0</v>
      </c>
      <c r="N121" s="414">
        <v>0</v>
      </c>
      <c r="O121" s="430">
        <v>0</v>
      </c>
      <c r="P121" s="430">
        <v>0</v>
      </c>
      <c r="Q121" s="430">
        <v>0</v>
      </c>
      <c r="R121" s="430">
        <v>0</v>
      </c>
      <c r="S121" s="430">
        <v>0</v>
      </c>
      <c r="T121" s="414">
        <v>0</v>
      </c>
      <c r="U121" s="430">
        <v>0</v>
      </c>
      <c r="V121" s="109">
        <v>0</v>
      </c>
      <c r="W121" s="421"/>
      <c r="X121" s="413"/>
      <c r="Y121" s="413"/>
    </row>
    <row r="122" spans="1:31" ht="29.25" customHeight="1" thickBot="1" x14ac:dyDescent="0.25">
      <c r="A122" s="448">
        <v>103</v>
      </c>
      <c r="B122" s="39"/>
      <c r="C122" s="39"/>
      <c r="D122" s="49" t="s">
        <v>72</v>
      </c>
      <c r="E122" s="332"/>
      <c r="F122" s="65">
        <f>F121</f>
        <v>0</v>
      </c>
      <c r="G122" s="431">
        <f t="shared" ref="G122:L122" si="125">G121</f>
        <v>0</v>
      </c>
      <c r="H122" s="431">
        <f t="shared" si="125"/>
        <v>0</v>
      </c>
      <c r="I122" s="431">
        <f t="shared" si="125"/>
        <v>0</v>
      </c>
      <c r="J122" s="431">
        <f t="shared" si="125"/>
        <v>0</v>
      </c>
      <c r="K122" s="431">
        <f t="shared" si="125"/>
        <v>0</v>
      </c>
      <c r="L122" s="431">
        <f t="shared" si="125"/>
        <v>0</v>
      </c>
      <c r="M122" s="418">
        <f>M121</f>
        <v>0</v>
      </c>
      <c r="N122" s="430">
        <v>0</v>
      </c>
      <c r="O122" s="430">
        <v>0</v>
      </c>
      <c r="P122" s="430">
        <v>0</v>
      </c>
      <c r="Q122" s="430">
        <v>0</v>
      </c>
      <c r="R122" s="430">
        <v>0</v>
      </c>
      <c r="S122" s="430">
        <v>0</v>
      </c>
      <c r="T122" s="414">
        <f>T121</f>
        <v>0</v>
      </c>
      <c r="U122" s="430">
        <v>0</v>
      </c>
      <c r="V122" s="414">
        <f>V121</f>
        <v>0</v>
      </c>
      <c r="W122" s="358"/>
      <c r="X122" s="100"/>
      <c r="Y122" s="101"/>
    </row>
    <row r="123" spans="1:31" s="46" customFormat="1" ht="59.25" customHeight="1" thickBot="1" x14ac:dyDescent="0.25">
      <c r="A123" s="448">
        <v>104</v>
      </c>
      <c r="B123" s="398" t="s">
        <v>375</v>
      </c>
      <c r="C123" s="398">
        <v>69.099999999999994</v>
      </c>
      <c r="D123" s="342" t="s">
        <v>377</v>
      </c>
      <c r="E123" s="400" t="s">
        <v>354</v>
      </c>
      <c r="F123" s="399">
        <v>2546.71</v>
      </c>
      <c r="G123" s="408">
        <v>0</v>
      </c>
      <c r="H123" s="399">
        <v>0</v>
      </c>
      <c r="I123" s="399">
        <v>0</v>
      </c>
      <c r="J123" s="399">
        <v>0</v>
      </c>
      <c r="K123" s="399">
        <v>0</v>
      </c>
      <c r="L123" s="399">
        <v>0</v>
      </c>
      <c r="M123" s="399">
        <v>0</v>
      </c>
      <c r="N123" s="397">
        <f>F123/1.19</f>
        <v>2140.09243697479</v>
      </c>
      <c r="O123" s="430">
        <f t="shared" ref="O123:T129" si="126">H123/1.19</f>
        <v>0</v>
      </c>
      <c r="P123" s="430">
        <f t="shared" si="126"/>
        <v>0</v>
      </c>
      <c r="Q123" s="430">
        <f t="shared" si="126"/>
        <v>0</v>
      </c>
      <c r="R123" s="430">
        <f t="shared" si="126"/>
        <v>0</v>
      </c>
      <c r="S123" s="430">
        <f t="shared" si="126"/>
        <v>0</v>
      </c>
      <c r="T123" s="397">
        <f t="shared" si="126"/>
        <v>0</v>
      </c>
      <c r="U123" s="430">
        <f t="shared" ref="U123:U129" si="127">G123/1.19</f>
        <v>0</v>
      </c>
      <c r="V123" s="397">
        <f t="shared" ref="V123:V129" si="128">N123</f>
        <v>2140.09243697479</v>
      </c>
      <c r="W123" s="358" t="s">
        <v>262</v>
      </c>
      <c r="X123" s="396" t="s">
        <v>279</v>
      </c>
      <c r="Y123" s="395" t="s">
        <v>280</v>
      </c>
    </row>
    <row r="124" spans="1:31" s="46" customFormat="1" ht="29.25" customHeight="1" thickBot="1" x14ac:dyDescent="0.25">
      <c r="A124" s="448">
        <v>105</v>
      </c>
      <c r="B124" s="398" t="s">
        <v>375</v>
      </c>
      <c r="C124" s="398">
        <v>69.2</v>
      </c>
      <c r="D124" s="342" t="s">
        <v>378</v>
      </c>
      <c r="E124" s="400" t="s">
        <v>379</v>
      </c>
      <c r="F124" s="399">
        <v>5100.1899999999996</v>
      </c>
      <c r="G124" s="408">
        <v>0</v>
      </c>
      <c r="H124" s="399">
        <v>0</v>
      </c>
      <c r="I124" s="399">
        <v>0</v>
      </c>
      <c r="J124" s="399">
        <v>0</v>
      </c>
      <c r="K124" s="399">
        <v>0</v>
      </c>
      <c r="L124" s="399">
        <v>0</v>
      </c>
      <c r="M124" s="399">
        <v>0</v>
      </c>
      <c r="N124" s="397">
        <f t="shared" ref="N124:N129" si="129">F124/1.19</f>
        <v>4285.8739495798318</v>
      </c>
      <c r="O124" s="430">
        <f t="shared" si="126"/>
        <v>0</v>
      </c>
      <c r="P124" s="430">
        <f t="shared" si="126"/>
        <v>0</v>
      </c>
      <c r="Q124" s="430">
        <f t="shared" si="126"/>
        <v>0</v>
      </c>
      <c r="R124" s="430">
        <f t="shared" si="126"/>
        <v>0</v>
      </c>
      <c r="S124" s="430">
        <f t="shared" si="126"/>
        <v>0</v>
      </c>
      <c r="T124" s="397">
        <f t="shared" si="126"/>
        <v>0</v>
      </c>
      <c r="U124" s="430">
        <f t="shared" si="127"/>
        <v>0</v>
      </c>
      <c r="V124" s="397">
        <f t="shared" si="128"/>
        <v>4285.8739495798318</v>
      </c>
      <c r="W124" s="358" t="s">
        <v>262</v>
      </c>
      <c r="X124" s="396" t="s">
        <v>280</v>
      </c>
      <c r="Y124" s="395" t="s">
        <v>386</v>
      </c>
    </row>
    <row r="125" spans="1:31" s="46" customFormat="1" ht="29.25" customHeight="1" thickBot="1" x14ac:dyDescent="0.25">
      <c r="A125" s="448">
        <v>106</v>
      </c>
      <c r="B125" s="398" t="s">
        <v>375</v>
      </c>
      <c r="C125" s="398">
        <v>69.3</v>
      </c>
      <c r="D125" s="342" t="s">
        <v>380</v>
      </c>
      <c r="E125" s="400" t="s">
        <v>352</v>
      </c>
      <c r="F125" s="399">
        <v>18200.009999999998</v>
      </c>
      <c r="G125" s="408">
        <v>0</v>
      </c>
      <c r="H125" s="399">
        <v>0</v>
      </c>
      <c r="I125" s="399">
        <v>0</v>
      </c>
      <c r="J125" s="399">
        <v>0</v>
      </c>
      <c r="K125" s="399">
        <v>0</v>
      </c>
      <c r="L125" s="399">
        <v>0</v>
      </c>
      <c r="M125" s="399">
        <v>0</v>
      </c>
      <c r="N125" s="397">
        <f t="shared" si="129"/>
        <v>15294.126050420167</v>
      </c>
      <c r="O125" s="430">
        <f t="shared" si="126"/>
        <v>0</v>
      </c>
      <c r="P125" s="430">
        <f t="shared" si="126"/>
        <v>0</v>
      </c>
      <c r="Q125" s="430">
        <f t="shared" si="126"/>
        <v>0</v>
      </c>
      <c r="R125" s="430">
        <f t="shared" si="126"/>
        <v>0</v>
      </c>
      <c r="S125" s="430">
        <f t="shared" si="126"/>
        <v>0</v>
      </c>
      <c r="T125" s="397">
        <f t="shared" si="126"/>
        <v>0</v>
      </c>
      <c r="U125" s="430">
        <f t="shared" si="127"/>
        <v>0</v>
      </c>
      <c r="V125" s="397">
        <f t="shared" si="128"/>
        <v>15294.126050420167</v>
      </c>
      <c r="W125" s="358" t="s">
        <v>262</v>
      </c>
      <c r="X125" s="396" t="s">
        <v>386</v>
      </c>
      <c r="Y125" s="395" t="s">
        <v>386</v>
      </c>
    </row>
    <row r="126" spans="1:31" s="46" customFormat="1" ht="29.25" customHeight="1" thickBot="1" x14ac:dyDescent="0.25">
      <c r="A126" s="448">
        <v>107</v>
      </c>
      <c r="B126" s="398" t="s">
        <v>375</v>
      </c>
      <c r="C126" s="398">
        <v>69.400000000000006</v>
      </c>
      <c r="D126" s="342" t="s">
        <v>381</v>
      </c>
      <c r="E126" s="400" t="s">
        <v>13</v>
      </c>
      <c r="F126" s="399">
        <v>1799.28</v>
      </c>
      <c r="G126" s="408">
        <v>0</v>
      </c>
      <c r="H126" s="399">
        <v>0</v>
      </c>
      <c r="I126" s="399">
        <v>0</v>
      </c>
      <c r="J126" s="399">
        <v>0</v>
      </c>
      <c r="K126" s="399">
        <v>0</v>
      </c>
      <c r="L126" s="399">
        <v>0</v>
      </c>
      <c r="M126" s="399">
        <v>0</v>
      </c>
      <c r="N126" s="397">
        <f t="shared" si="129"/>
        <v>1512</v>
      </c>
      <c r="O126" s="430">
        <f t="shared" si="126"/>
        <v>0</v>
      </c>
      <c r="P126" s="430">
        <f t="shared" si="126"/>
        <v>0</v>
      </c>
      <c r="Q126" s="430">
        <f t="shared" si="126"/>
        <v>0</v>
      </c>
      <c r="R126" s="430">
        <f t="shared" si="126"/>
        <v>0</v>
      </c>
      <c r="S126" s="430">
        <f t="shared" si="126"/>
        <v>0</v>
      </c>
      <c r="T126" s="397">
        <f t="shared" si="126"/>
        <v>0</v>
      </c>
      <c r="U126" s="430">
        <f t="shared" si="127"/>
        <v>0</v>
      </c>
      <c r="V126" s="397">
        <f t="shared" si="128"/>
        <v>1512</v>
      </c>
      <c r="W126" s="358" t="s">
        <v>262</v>
      </c>
      <c r="X126" s="396" t="s">
        <v>280</v>
      </c>
      <c r="Y126" s="395" t="s">
        <v>386</v>
      </c>
    </row>
    <row r="127" spans="1:31" s="46" customFormat="1" ht="44.25" customHeight="1" thickBot="1" x14ac:dyDescent="0.25">
      <c r="A127" s="448">
        <v>108</v>
      </c>
      <c r="B127" s="398" t="s">
        <v>375</v>
      </c>
      <c r="C127" s="398">
        <v>69.5</v>
      </c>
      <c r="D127" s="342" t="s">
        <v>382</v>
      </c>
      <c r="E127" s="400" t="s">
        <v>13</v>
      </c>
      <c r="F127" s="399">
        <v>11400.87</v>
      </c>
      <c r="G127" s="408">
        <v>0</v>
      </c>
      <c r="H127" s="399">
        <v>0</v>
      </c>
      <c r="I127" s="399">
        <v>0</v>
      </c>
      <c r="J127" s="399">
        <v>0</v>
      </c>
      <c r="K127" s="399">
        <v>0</v>
      </c>
      <c r="L127" s="399">
        <v>0</v>
      </c>
      <c r="M127" s="399">
        <v>0</v>
      </c>
      <c r="N127" s="397">
        <f t="shared" si="129"/>
        <v>9580.5630252100855</v>
      </c>
      <c r="O127" s="430">
        <f t="shared" si="126"/>
        <v>0</v>
      </c>
      <c r="P127" s="430">
        <f t="shared" si="126"/>
        <v>0</v>
      </c>
      <c r="Q127" s="430">
        <f t="shared" si="126"/>
        <v>0</v>
      </c>
      <c r="R127" s="430">
        <f t="shared" si="126"/>
        <v>0</v>
      </c>
      <c r="S127" s="430">
        <f t="shared" si="126"/>
        <v>0</v>
      </c>
      <c r="T127" s="397">
        <f t="shared" si="126"/>
        <v>0</v>
      </c>
      <c r="U127" s="430">
        <f t="shared" si="127"/>
        <v>0</v>
      </c>
      <c r="V127" s="397">
        <f t="shared" si="128"/>
        <v>9580.5630252100855</v>
      </c>
      <c r="W127" s="358" t="s">
        <v>262</v>
      </c>
      <c r="X127" s="396" t="s">
        <v>280</v>
      </c>
      <c r="Y127" s="395" t="s">
        <v>386</v>
      </c>
    </row>
    <row r="128" spans="1:31" s="46" customFormat="1" ht="29.25" customHeight="1" thickBot="1" x14ac:dyDescent="0.25">
      <c r="A128" s="448">
        <v>109</v>
      </c>
      <c r="B128" s="398" t="s">
        <v>375</v>
      </c>
      <c r="C128" s="398">
        <v>69.599999999999994</v>
      </c>
      <c r="D128" s="49" t="s">
        <v>383</v>
      </c>
      <c r="E128" s="400" t="s">
        <v>350</v>
      </c>
      <c r="F128" s="399">
        <v>2380</v>
      </c>
      <c r="G128" s="408">
        <v>0</v>
      </c>
      <c r="H128" s="399">
        <v>0</v>
      </c>
      <c r="I128" s="399">
        <v>0</v>
      </c>
      <c r="J128" s="399">
        <v>0</v>
      </c>
      <c r="K128" s="399">
        <v>0</v>
      </c>
      <c r="L128" s="399">
        <v>0</v>
      </c>
      <c r="M128" s="399"/>
      <c r="N128" s="397">
        <f t="shared" si="129"/>
        <v>2000</v>
      </c>
      <c r="O128" s="430">
        <f t="shared" si="126"/>
        <v>0</v>
      </c>
      <c r="P128" s="430">
        <f t="shared" si="126"/>
        <v>0</v>
      </c>
      <c r="Q128" s="430">
        <f t="shared" si="126"/>
        <v>0</v>
      </c>
      <c r="R128" s="430">
        <f t="shared" si="126"/>
        <v>0</v>
      </c>
      <c r="S128" s="430">
        <f t="shared" si="126"/>
        <v>0</v>
      </c>
      <c r="T128" s="397">
        <f t="shared" si="126"/>
        <v>0</v>
      </c>
      <c r="U128" s="430">
        <f t="shared" si="127"/>
        <v>0</v>
      </c>
      <c r="V128" s="397">
        <f t="shared" si="128"/>
        <v>2000</v>
      </c>
      <c r="W128" s="358" t="s">
        <v>262</v>
      </c>
      <c r="X128" s="396" t="s">
        <v>280</v>
      </c>
      <c r="Y128" s="395" t="s">
        <v>386</v>
      </c>
    </row>
    <row r="129" spans="1:43" s="46" customFormat="1" ht="32.25" customHeight="1" thickBot="1" x14ac:dyDescent="0.25">
      <c r="A129" s="448">
        <v>110</v>
      </c>
      <c r="B129" s="398" t="s">
        <v>375</v>
      </c>
      <c r="C129" s="398">
        <v>69.7</v>
      </c>
      <c r="D129" s="342" t="s">
        <v>384</v>
      </c>
      <c r="E129" s="400" t="s">
        <v>351</v>
      </c>
      <c r="F129" s="399">
        <v>95001.01</v>
      </c>
      <c r="G129" s="408">
        <v>0</v>
      </c>
      <c r="H129" s="399">
        <v>0</v>
      </c>
      <c r="I129" s="399">
        <v>0</v>
      </c>
      <c r="J129" s="399">
        <v>0</v>
      </c>
      <c r="K129" s="399">
        <v>0</v>
      </c>
      <c r="L129" s="399">
        <v>0</v>
      </c>
      <c r="M129" s="399">
        <v>0</v>
      </c>
      <c r="N129" s="397">
        <f t="shared" si="129"/>
        <v>79832.781512605041</v>
      </c>
      <c r="O129" s="430">
        <f t="shared" si="126"/>
        <v>0</v>
      </c>
      <c r="P129" s="430">
        <f t="shared" si="126"/>
        <v>0</v>
      </c>
      <c r="Q129" s="430">
        <f t="shared" si="126"/>
        <v>0</v>
      </c>
      <c r="R129" s="430">
        <f t="shared" si="126"/>
        <v>0</v>
      </c>
      <c r="S129" s="430">
        <f t="shared" si="126"/>
        <v>0</v>
      </c>
      <c r="T129" s="397">
        <f t="shared" si="126"/>
        <v>0</v>
      </c>
      <c r="U129" s="430">
        <f t="shared" si="127"/>
        <v>0</v>
      </c>
      <c r="V129" s="397">
        <f t="shared" si="128"/>
        <v>79832.781512605041</v>
      </c>
      <c r="W129" s="358" t="s">
        <v>262</v>
      </c>
      <c r="X129" s="396" t="s">
        <v>280</v>
      </c>
      <c r="Y129" s="395" t="s">
        <v>386</v>
      </c>
    </row>
    <row r="130" spans="1:43" s="46" customFormat="1" ht="26.25" customHeight="1" thickBot="1" x14ac:dyDescent="0.25">
      <c r="A130" s="448">
        <v>111</v>
      </c>
      <c r="B130" s="398"/>
      <c r="C130" s="398"/>
      <c r="D130" s="49" t="s">
        <v>385</v>
      </c>
      <c r="E130" s="400"/>
      <c r="F130" s="399">
        <f>F123+F124+F125+F126+F127+F128+F129</f>
        <v>136428.07</v>
      </c>
      <c r="G130" s="408"/>
      <c r="H130" s="399"/>
      <c r="I130" s="399">
        <f t="shared" ref="I130:S130" si="130">I123+I124+I125+I126+I127+I128+I129</f>
        <v>0</v>
      </c>
      <c r="J130" s="399">
        <f t="shared" si="130"/>
        <v>0</v>
      </c>
      <c r="K130" s="399">
        <f t="shared" si="130"/>
        <v>0</v>
      </c>
      <c r="L130" s="399">
        <v>0</v>
      </c>
      <c r="M130" s="399">
        <f t="shared" si="130"/>
        <v>0</v>
      </c>
      <c r="N130" s="397">
        <f t="shared" si="130"/>
        <v>114645.43697478992</v>
      </c>
      <c r="O130" s="430">
        <f t="shared" si="130"/>
        <v>0</v>
      </c>
      <c r="P130" s="430">
        <f t="shared" si="130"/>
        <v>0</v>
      </c>
      <c r="Q130" s="430">
        <f t="shared" si="130"/>
        <v>0</v>
      </c>
      <c r="R130" s="430">
        <f t="shared" si="130"/>
        <v>0</v>
      </c>
      <c r="S130" s="430">
        <f t="shared" si="130"/>
        <v>0</v>
      </c>
      <c r="T130" s="397">
        <f t="shared" ref="T130" si="131">T123+T124+T125+T126+T127+T128+T129</f>
        <v>0</v>
      </c>
      <c r="U130" s="430">
        <f>U123+U124+U125+U126+U127+U128+U129</f>
        <v>0</v>
      </c>
      <c r="V130" s="397">
        <f t="shared" ref="V130" si="132">V123+V124+V125+V126+V127+V128+V129</f>
        <v>114645.43697478992</v>
      </c>
      <c r="W130" s="358"/>
      <c r="X130" s="100"/>
      <c r="Y130" s="101"/>
    </row>
    <row r="131" spans="1:43" s="46" customFormat="1" ht="32.25" customHeight="1" thickBot="1" x14ac:dyDescent="0.25">
      <c r="A131" s="448">
        <v>112</v>
      </c>
      <c r="B131" s="404">
        <v>59.4</v>
      </c>
      <c r="C131" s="398">
        <v>69.8</v>
      </c>
      <c r="D131" s="342" t="s">
        <v>387</v>
      </c>
      <c r="E131" s="400" t="s">
        <v>389</v>
      </c>
      <c r="F131" s="399">
        <v>54000</v>
      </c>
      <c r="G131" s="408">
        <v>0</v>
      </c>
      <c r="H131" s="399">
        <v>0</v>
      </c>
      <c r="I131" s="399">
        <v>0</v>
      </c>
      <c r="J131" s="399">
        <v>0</v>
      </c>
      <c r="K131" s="399">
        <v>0</v>
      </c>
      <c r="L131" s="399">
        <v>0</v>
      </c>
      <c r="M131" s="399">
        <v>0</v>
      </c>
      <c r="N131" s="397">
        <f>F131/1.19</f>
        <v>45378.151260504201</v>
      </c>
      <c r="O131" s="430">
        <f t="shared" ref="O131:T131" si="133">H131/1.19</f>
        <v>0</v>
      </c>
      <c r="P131" s="430">
        <f t="shared" si="133"/>
        <v>0</v>
      </c>
      <c r="Q131" s="430">
        <f t="shared" si="133"/>
        <v>0</v>
      </c>
      <c r="R131" s="430">
        <f t="shared" si="133"/>
        <v>0</v>
      </c>
      <c r="S131" s="430">
        <f t="shared" si="133"/>
        <v>0</v>
      </c>
      <c r="T131" s="397">
        <f t="shared" si="133"/>
        <v>0</v>
      </c>
      <c r="U131" s="430">
        <f>G131/1.19</f>
        <v>0</v>
      </c>
      <c r="V131" s="397">
        <f>N131</f>
        <v>45378.151260504201</v>
      </c>
      <c r="W131" s="401" t="s">
        <v>105</v>
      </c>
      <c r="X131" s="396" t="s">
        <v>386</v>
      </c>
      <c r="Y131" s="395" t="s">
        <v>290</v>
      </c>
    </row>
    <row r="132" spans="1:43" s="46" customFormat="1" ht="29.25" customHeight="1" thickBot="1" x14ac:dyDescent="0.25">
      <c r="A132" s="448">
        <v>113</v>
      </c>
      <c r="B132" s="398"/>
      <c r="C132" s="398"/>
      <c r="D132" s="49" t="s">
        <v>388</v>
      </c>
      <c r="E132" s="400"/>
      <c r="F132" s="399">
        <f>F131</f>
        <v>54000</v>
      </c>
      <c r="G132" s="431">
        <f>G131</f>
        <v>0</v>
      </c>
      <c r="H132" s="399">
        <f t="shared" ref="H132:V132" si="134">H131</f>
        <v>0</v>
      </c>
      <c r="I132" s="399">
        <f t="shared" si="134"/>
        <v>0</v>
      </c>
      <c r="J132" s="399">
        <f t="shared" si="134"/>
        <v>0</v>
      </c>
      <c r="K132" s="399">
        <f t="shared" si="134"/>
        <v>0</v>
      </c>
      <c r="L132" s="399">
        <f t="shared" si="134"/>
        <v>0</v>
      </c>
      <c r="M132" s="399">
        <f t="shared" si="134"/>
        <v>0</v>
      </c>
      <c r="N132" s="397">
        <f t="shared" si="134"/>
        <v>45378.151260504201</v>
      </c>
      <c r="O132" s="430">
        <f t="shared" si="134"/>
        <v>0</v>
      </c>
      <c r="P132" s="430">
        <f t="shared" si="134"/>
        <v>0</v>
      </c>
      <c r="Q132" s="430">
        <f t="shared" si="134"/>
        <v>0</v>
      </c>
      <c r="R132" s="430">
        <f t="shared" si="134"/>
        <v>0</v>
      </c>
      <c r="S132" s="397"/>
      <c r="T132" s="397">
        <f t="shared" si="134"/>
        <v>0</v>
      </c>
      <c r="U132" s="430">
        <f>U131</f>
        <v>0</v>
      </c>
      <c r="V132" s="397">
        <f t="shared" si="134"/>
        <v>45378.151260504201</v>
      </c>
      <c r="W132" s="358"/>
      <c r="X132" s="100"/>
      <c r="Y132" s="101"/>
    </row>
    <row r="133" spans="1:43" ht="28.5" customHeight="1" thickBot="1" x14ac:dyDescent="0.25">
      <c r="A133" s="448">
        <v>114</v>
      </c>
      <c r="B133" s="39"/>
      <c r="C133" s="39"/>
      <c r="D133" s="60" t="s">
        <v>73</v>
      </c>
      <c r="E133" s="332"/>
      <c r="F133" s="40"/>
      <c r="G133" s="40"/>
      <c r="H133" s="40"/>
      <c r="I133" s="40"/>
      <c r="J133" s="40"/>
      <c r="K133" s="40"/>
      <c r="L133" s="40"/>
      <c r="M133" s="40"/>
      <c r="N133" s="397">
        <f>N111+N116+N119+N122+N130+N132</f>
        <v>1647383.0310950072</v>
      </c>
      <c r="O133" s="397">
        <f t="shared" ref="O133:V133" si="135">O111+O116+O119+O122+O130+O132</f>
        <v>840.3361344537816</v>
      </c>
      <c r="P133" s="397">
        <f t="shared" si="135"/>
        <v>298107.31632102386</v>
      </c>
      <c r="Q133" s="397">
        <f t="shared" si="135"/>
        <v>750551.22966617858</v>
      </c>
      <c r="R133" s="397">
        <f t="shared" si="135"/>
        <v>26967.851360727778</v>
      </c>
      <c r="S133" s="397">
        <f t="shared" si="135"/>
        <v>0</v>
      </c>
      <c r="T133" s="397">
        <f t="shared" si="135"/>
        <v>8441.9088736412014</v>
      </c>
      <c r="U133" s="430">
        <f>U111+U116+U119+U122+U130+U132</f>
        <v>0</v>
      </c>
      <c r="V133" s="397">
        <f t="shared" si="135"/>
        <v>2732291.6734510316</v>
      </c>
      <c r="W133" s="403"/>
      <c r="X133" s="95"/>
      <c r="Y133" s="96"/>
    </row>
    <row r="134" spans="1:43" s="9" customFormat="1" ht="28.5" customHeight="1" thickBot="1" x14ac:dyDescent="0.25">
      <c r="A134" s="448">
        <v>115</v>
      </c>
      <c r="B134" s="39"/>
      <c r="C134" s="39"/>
      <c r="D134" s="60" t="s">
        <v>166</v>
      </c>
      <c r="E134" s="332"/>
      <c r="F134" s="82" t="s">
        <v>127</v>
      </c>
      <c r="G134" s="407"/>
      <c r="H134" s="344"/>
      <c r="I134" s="65"/>
      <c r="J134" s="65"/>
      <c r="K134" s="65"/>
      <c r="L134" s="369"/>
      <c r="M134" s="65"/>
      <c r="N134" s="82"/>
      <c r="O134" s="344"/>
      <c r="P134" s="82"/>
      <c r="Q134" s="82"/>
      <c r="R134" s="82"/>
      <c r="S134" s="363"/>
      <c r="T134" s="82"/>
      <c r="U134" s="407"/>
      <c r="V134" s="109"/>
      <c r="W134" s="358"/>
      <c r="X134" s="95"/>
      <c r="Y134" s="96"/>
      <c r="Z134" s="8"/>
      <c r="AA134" s="8"/>
      <c r="AB134" s="8"/>
      <c r="AC134" s="8"/>
      <c r="AD134" s="8"/>
      <c r="AE134" s="8"/>
      <c r="AF134" s="8"/>
      <c r="AG134" s="8"/>
      <c r="AH134" s="8"/>
      <c r="AI134" s="8"/>
      <c r="AJ134" s="8"/>
      <c r="AK134" s="8"/>
      <c r="AL134" s="8"/>
      <c r="AM134" s="8"/>
      <c r="AN134" s="8"/>
      <c r="AO134" s="8"/>
      <c r="AP134" s="8"/>
      <c r="AQ134" s="8"/>
    </row>
    <row r="135" spans="1:43" ht="34.5" customHeight="1" thickBot="1" x14ac:dyDescent="0.25">
      <c r="A135" s="448">
        <v>116</v>
      </c>
      <c r="B135" s="39" t="s">
        <v>74</v>
      </c>
      <c r="C135" s="39">
        <v>70</v>
      </c>
      <c r="D135" s="49" t="s">
        <v>75</v>
      </c>
      <c r="E135" s="332" t="s">
        <v>76</v>
      </c>
      <c r="F135" s="65">
        <v>50000</v>
      </c>
      <c r="G135" s="408">
        <v>0</v>
      </c>
      <c r="H135" s="347">
        <v>0</v>
      </c>
      <c r="I135" s="65">
        <v>0</v>
      </c>
      <c r="J135" s="65">
        <v>0</v>
      </c>
      <c r="K135" s="65">
        <v>0</v>
      </c>
      <c r="L135" s="369">
        <v>0</v>
      </c>
      <c r="M135" s="65">
        <v>0</v>
      </c>
      <c r="N135" s="82">
        <f>F135/1.09</f>
        <v>45871.559633027522</v>
      </c>
      <c r="O135" s="430">
        <f t="shared" ref="O135:T135" si="136">H135/1.09</f>
        <v>0</v>
      </c>
      <c r="P135" s="430">
        <f t="shared" si="136"/>
        <v>0</v>
      </c>
      <c r="Q135" s="430">
        <f t="shared" si="136"/>
        <v>0</v>
      </c>
      <c r="R135" s="430">
        <f t="shared" si="136"/>
        <v>0</v>
      </c>
      <c r="S135" s="430">
        <f t="shared" si="136"/>
        <v>0</v>
      </c>
      <c r="T135" s="82">
        <f t="shared" si="136"/>
        <v>0</v>
      </c>
      <c r="U135" s="430">
        <f>G135/1.09</f>
        <v>0</v>
      </c>
      <c r="V135" s="109">
        <f>N135</f>
        <v>45871.559633027522</v>
      </c>
      <c r="W135" s="522" t="s">
        <v>343</v>
      </c>
      <c r="X135" s="299" t="s">
        <v>280</v>
      </c>
      <c r="Y135" s="211" t="s">
        <v>299</v>
      </c>
    </row>
    <row r="136" spans="1:43" ht="45.75" customHeight="1" thickBot="1" x14ac:dyDescent="0.25">
      <c r="A136" s="448">
        <v>117</v>
      </c>
      <c r="B136" s="39" t="s">
        <v>52</v>
      </c>
      <c r="C136" s="39">
        <v>71</v>
      </c>
      <c r="D136" s="49" t="s">
        <v>92</v>
      </c>
      <c r="E136" s="332" t="s">
        <v>77</v>
      </c>
      <c r="F136" s="65">
        <v>50000</v>
      </c>
      <c r="G136" s="408">
        <v>0</v>
      </c>
      <c r="H136" s="347">
        <v>0</v>
      </c>
      <c r="I136" s="65">
        <v>0</v>
      </c>
      <c r="J136" s="65">
        <v>0</v>
      </c>
      <c r="K136" s="65">
        <v>0</v>
      </c>
      <c r="L136" s="369">
        <v>0</v>
      </c>
      <c r="M136" s="65">
        <v>0</v>
      </c>
      <c r="N136" s="82">
        <f>F136/1.19</f>
        <v>42016.806722689078</v>
      </c>
      <c r="O136" s="430">
        <f t="shared" ref="O136:S137" si="137">H136/1.19</f>
        <v>0</v>
      </c>
      <c r="P136" s="430">
        <f t="shared" si="137"/>
        <v>0</v>
      </c>
      <c r="Q136" s="430">
        <f t="shared" si="137"/>
        <v>0</v>
      </c>
      <c r="R136" s="430">
        <f t="shared" si="137"/>
        <v>0</v>
      </c>
      <c r="S136" s="430">
        <f t="shared" si="137"/>
        <v>0</v>
      </c>
      <c r="T136" s="82">
        <f>M136/1.09</f>
        <v>0</v>
      </c>
      <c r="U136" s="430">
        <f>G136/1.19</f>
        <v>0</v>
      </c>
      <c r="V136" s="109">
        <f>N136</f>
        <v>42016.806722689078</v>
      </c>
      <c r="W136" s="523"/>
      <c r="X136" s="309" t="s">
        <v>280</v>
      </c>
      <c r="Y136" s="211" t="s">
        <v>299</v>
      </c>
    </row>
    <row r="137" spans="1:43" ht="36.75" customHeight="1" thickBot="1" x14ac:dyDescent="0.25">
      <c r="A137" s="448">
        <v>118</v>
      </c>
      <c r="B137" s="39" t="s">
        <v>53</v>
      </c>
      <c r="C137" s="39">
        <v>72</v>
      </c>
      <c r="D137" s="49" t="s">
        <v>78</v>
      </c>
      <c r="E137" s="332" t="s">
        <v>13</v>
      </c>
      <c r="F137" s="65">
        <v>15000</v>
      </c>
      <c r="G137" s="408">
        <v>0</v>
      </c>
      <c r="H137" s="347">
        <v>0</v>
      </c>
      <c r="I137" s="65">
        <v>0</v>
      </c>
      <c r="J137" s="65">
        <v>0</v>
      </c>
      <c r="K137" s="65">
        <v>0</v>
      </c>
      <c r="L137" s="369">
        <v>0</v>
      </c>
      <c r="M137" s="65">
        <v>0</v>
      </c>
      <c r="N137" s="82">
        <f>F137/1.19</f>
        <v>12605.042016806723</v>
      </c>
      <c r="O137" s="430">
        <f t="shared" si="137"/>
        <v>0</v>
      </c>
      <c r="P137" s="430">
        <f t="shared" si="137"/>
        <v>0</v>
      </c>
      <c r="Q137" s="430">
        <f t="shared" si="137"/>
        <v>0</v>
      </c>
      <c r="R137" s="430">
        <f t="shared" si="137"/>
        <v>0</v>
      </c>
      <c r="S137" s="430">
        <f t="shared" si="137"/>
        <v>0</v>
      </c>
      <c r="T137" s="82">
        <f>M137/1.09</f>
        <v>0</v>
      </c>
      <c r="U137" s="430">
        <f>G137/1.19</f>
        <v>0</v>
      </c>
      <c r="V137" s="109">
        <f>N137</f>
        <v>12605.042016806723</v>
      </c>
      <c r="W137" s="524"/>
      <c r="X137" s="299" t="s">
        <v>280</v>
      </c>
      <c r="Y137" s="333" t="s">
        <v>299</v>
      </c>
    </row>
    <row r="138" spans="1:43" ht="27" customHeight="1" thickBot="1" x14ac:dyDescent="0.25">
      <c r="A138" s="448">
        <v>119</v>
      </c>
      <c r="B138" s="57"/>
      <c r="C138" s="39"/>
      <c r="D138" s="49" t="s">
        <v>79</v>
      </c>
      <c r="E138" s="332"/>
      <c r="F138" s="65">
        <f t="shared" ref="F138:M138" si="138">SUM(F135:F137)</f>
        <v>115000</v>
      </c>
      <c r="G138" s="431">
        <f t="shared" si="138"/>
        <v>0</v>
      </c>
      <c r="H138" s="431">
        <f t="shared" si="138"/>
        <v>0</v>
      </c>
      <c r="I138" s="431">
        <f t="shared" si="138"/>
        <v>0</v>
      </c>
      <c r="J138" s="431">
        <f t="shared" si="138"/>
        <v>0</v>
      </c>
      <c r="K138" s="431">
        <f t="shared" si="138"/>
        <v>0</v>
      </c>
      <c r="L138" s="431">
        <f t="shared" si="138"/>
        <v>0</v>
      </c>
      <c r="M138" s="65">
        <f t="shared" si="138"/>
        <v>0</v>
      </c>
      <c r="N138" s="82">
        <f>SUM(N135:N137)</f>
        <v>100493.40837252332</v>
      </c>
      <c r="O138" s="430">
        <f t="shared" ref="O138:S138" si="139">SUM(O135:O137)</f>
        <v>0</v>
      </c>
      <c r="P138" s="430">
        <f t="shared" si="139"/>
        <v>0</v>
      </c>
      <c r="Q138" s="430">
        <f t="shared" si="139"/>
        <v>0</v>
      </c>
      <c r="R138" s="430">
        <f t="shared" si="139"/>
        <v>0</v>
      </c>
      <c r="S138" s="430">
        <f t="shared" si="139"/>
        <v>0</v>
      </c>
      <c r="T138" s="82">
        <f>SUM(T135:T137)</f>
        <v>0</v>
      </c>
      <c r="U138" s="432">
        <f>SUM(AB135:AB137)</f>
        <v>0</v>
      </c>
      <c r="V138" s="109">
        <f>N138</f>
        <v>100493.40837252332</v>
      </c>
      <c r="W138" s="358"/>
      <c r="X138" s="308"/>
      <c r="Y138" s="85"/>
    </row>
    <row r="139" spans="1:43" s="46" customFormat="1" ht="27" customHeight="1" x14ac:dyDescent="0.2">
      <c r="A139" s="300"/>
      <c r="B139" s="301"/>
      <c r="C139" s="300"/>
      <c r="D139" s="302"/>
      <c r="E139" s="298"/>
      <c r="F139" s="116"/>
      <c r="G139" s="116"/>
      <c r="H139" s="116"/>
      <c r="I139" s="116"/>
      <c r="J139" s="116"/>
      <c r="K139" s="116"/>
      <c r="L139" s="116"/>
      <c r="M139" s="116"/>
      <c r="N139" s="303"/>
      <c r="O139" s="303"/>
      <c r="P139" s="303"/>
      <c r="Q139" s="303"/>
      <c r="R139" s="303"/>
      <c r="S139" s="303"/>
      <c r="T139" s="303"/>
      <c r="U139" s="303"/>
      <c r="V139" s="304"/>
      <c r="W139" s="305"/>
      <c r="X139" s="306"/>
      <c r="Y139" s="307"/>
    </row>
    <row r="140" spans="1:43" ht="19.5" customHeight="1" x14ac:dyDescent="0.25">
      <c r="A140" s="67"/>
      <c r="B140" s="67"/>
      <c r="C140" s="67"/>
      <c r="D140" s="68" t="s">
        <v>226</v>
      </c>
      <c r="E140" s="67"/>
      <c r="F140" s="67"/>
      <c r="G140" s="405"/>
      <c r="H140" s="343"/>
      <c r="I140" s="119"/>
      <c r="J140" s="119"/>
      <c r="K140" s="119"/>
      <c r="L140" s="311"/>
      <c r="M140" s="119"/>
      <c r="N140" s="496" t="s">
        <v>355</v>
      </c>
      <c r="O140" s="496"/>
      <c r="P140" s="496"/>
      <c r="Q140" s="68"/>
      <c r="R140" s="121"/>
      <c r="S140" s="361"/>
      <c r="T140" s="456" t="s">
        <v>422</v>
      </c>
      <c r="U140" s="456"/>
      <c r="V140" s="456"/>
      <c r="W140" s="382" t="s">
        <v>110</v>
      </c>
      <c r="X140" s="455" t="s">
        <v>406</v>
      </c>
      <c r="Y140" s="455"/>
      <c r="Z140" s="46"/>
    </row>
    <row r="141" spans="1:43" ht="15.75" customHeight="1" x14ac:dyDescent="0.25">
      <c r="A141" s="452" t="s">
        <v>175</v>
      </c>
      <c r="B141" s="452"/>
      <c r="C141" s="452"/>
      <c r="D141" s="452"/>
      <c r="E141" s="529" t="s">
        <v>311</v>
      </c>
      <c r="F141" s="529"/>
      <c r="G141" s="529"/>
      <c r="H141" s="529"/>
      <c r="I141" s="529"/>
      <c r="J141" s="529"/>
      <c r="K141" s="529"/>
      <c r="L141" s="529"/>
      <c r="M141" s="529"/>
      <c r="N141" s="529"/>
      <c r="O141" s="529"/>
      <c r="P141" s="529"/>
      <c r="Q141" s="529"/>
      <c r="R141" s="530" t="s">
        <v>423</v>
      </c>
      <c r="S141" s="530"/>
      <c r="T141" s="530"/>
      <c r="U141" s="530"/>
      <c r="V141" s="530"/>
      <c r="W141" s="454" t="s">
        <v>417</v>
      </c>
      <c r="X141" s="454"/>
      <c r="Y141" s="454"/>
    </row>
    <row r="142" spans="1:43" ht="15.75" customHeight="1" x14ac:dyDescent="0.25">
      <c r="A142" s="67"/>
      <c r="B142" s="452" t="s">
        <v>219</v>
      </c>
      <c r="C142" s="452"/>
      <c r="D142" s="452"/>
      <c r="E142" s="67"/>
      <c r="F142" s="127"/>
      <c r="G142" s="406"/>
      <c r="H142" s="127"/>
      <c r="I142" s="119"/>
      <c r="J142" s="119"/>
      <c r="K142" s="119"/>
      <c r="L142" s="311"/>
      <c r="M142" s="119"/>
      <c r="N142" s="455" t="s">
        <v>93</v>
      </c>
      <c r="O142" s="455"/>
      <c r="P142" s="455"/>
      <c r="Q142" s="115"/>
      <c r="R142" s="128"/>
      <c r="S142" s="128"/>
      <c r="T142" s="456" t="s">
        <v>200</v>
      </c>
      <c r="U142" s="456"/>
      <c r="V142" s="456"/>
      <c r="W142" s="454" t="s">
        <v>418</v>
      </c>
      <c r="X142" s="454"/>
      <c r="Y142" s="454"/>
      <c r="Z142" s="46"/>
    </row>
    <row r="143" spans="1:43" ht="17.25" customHeight="1" x14ac:dyDescent="0.25">
      <c r="D143" s="14"/>
      <c r="E143" s="1"/>
      <c r="F143" s="15"/>
      <c r="G143" s="15"/>
      <c r="H143" s="15"/>
      <c r="P143" s="12"/>
      <c r="Q143" s="12"/>
      <c r="R143" s="12"/>
      <c r="S143" s="12"/>
      <c r="T143" s="12"/>
      <c r="U143" s="12"/>
      <c r="V143" s="12"/>
      <c r="W143" s="12"/>
      <c r="X143" s="497"/>
      <c r="Y143" s="497"/>
      <c r="Z143" s="16"/>
    </row>
  </sheetData>
  <mergeCells count="100">
    <mergeCell ref="G9:G10"/>
    <mergeCell ref="U78:U79"/>
    <mergeCell ref="G78:G79"/>
    <mergeCell ref="E141:Q141"/>
    <mergeCell ref="N142:P142"/>
    <mergeCell ref="R141:V141"/>
    <mergeCell ref="S78:S79"/>
    <mergeCell ref="N75:N76"/>
    <mergeCell ref="N78:N79"/>
    <mergeCell ref="L78:L79"/>
    <mergeCell ref="T142:V142"/>
    <mergeCell ref="D6:D8"/>
    <mergeCell ref="E6:E8"/>
    <mergeCell ref="P78:P79"/>
    <mergeCell ref="T75:T76"/>
    <mergeCell ref="T78:T79"/>
    <mergeCell ref="K78:K79"/>
    <mergeCell ref="R75:R76"/>
    <mergeCell ref="D78:D79"/>
    <mergeCell ref="E78:E79"/>
    <mergeCell ref="Q78:Q79"/>
    <mergeCell ref="Q75:Q76"/>
    <mergeCell ref="P75:P76"/>
    <mergeCell ref="U7:U8"/>
    <mergeCell ref="U9:U10"/>
    <mergeCell ref="X5:Y5"/>
    <mergeCell ref="E2:R2"/>
    <mergeCell ref="W78:W79"/>
    <mergeCell ref="X22:Y24"/>
    <mergeCell ref="Y78:Y79"/>
    <mergeCell ref="W27:W29"/>
    <mergeCell ref="V75:V76"/>
    <mergeCell ref="X78:X79"/>
    <mergeCell ref="R78:R79"/>
    <mergeCell ref="F78:F79"/>
    <mergeCell ref="I78:I79"/>
    <mergeCell ref="V78:V79"/>
    <mergeCell ref="W9:W16"/>
    <mergeCell ref="W75:W76"/>
    <mergeCell ref="X9:X16"/>
    <mergeCell ref="V9:V16"/>
    <mergeCell ref="A9:A18"/>
    <mergeCell ref="B142:D142"/>
    <mergeCell ref="X32:Y32"/>
    <mergeCell ref="O7:O8"/>
    <mergeCell ref="C6:C8"/>
    <mergeCell ref="B6:B8"/>
    <mergeCell ref="X6:X8"/>
    <mergeCell ref="Y6:Y8"/>
    <mergeCell ref="R7:R8"/>
    <mergeCell ref="T7:T8"/>
    <mergeCell ref="V7:V8"/>
    <mergeCell ref="W6:W8"/>
    <mergeCell ref="S7:S8"/>
    <mergeCell ref="L9:L10"/>
    <mergeCell ref="S9:S10"/>
    <mergeCell ref="W142:Y142"/>
    <mergeCell ref="X143:Y143"/>
    <mergeCell ref="A6:A8"/>
    <mergeCell ref="N7:N8"/>
    <mergeCell ref="P7:P8"/>
    <mergeCell ref="Q7:Q8"/>
    <mergeCell ref="B75:B76"/>
    <mergeCell ref="C75:C76"/>
    <mergeCell ref="D75:D76"/>
    <mergeCell ref="E75:E76"/>
    <mergeCell ref="F75:F76"/>
    <mergeCell ref="C9:C16"/>
    <mergeCell ref="B9:B16"/>
    <mergeCell ref="D9:D18"/>
    <mergeCell ref="A141:D141"/>
    <mergeCell ref="A75:A76"/>
    <mergeCell ref="B78:B79"/>
    <mergeCell ref="A78:A79"/>
    <mergeCell ref="E9:E18"/>
    <mergeCell ref="F9:F10"/>
    <mergeCell ref="T140:V140"/>
    <mergeCell ref="M9:M10"/>
    <mergeCell ref="I9:I10"/>
    <mergeCell ref="J9:J10"/>
    <mergeCell ref="K9:K10"/>
    <mergeCell ref="M78:M79"/>
    <mergeCell ref="H9:H10"/>
    <mergeCell ref="O9:O10"/>
    <mergeCell ref="H78:H79"/>
    <mergeCell ref="O78:O79"/>
    <mergeCell ref="J78:J79"/>
    <mergeCell ref="N140:P140"/>
    <mergeCell ref="C78:C79"/>
    <mergeCell ref="Q9:Q16"/>
    <mergeCell ref="N9:N16"/>
    <mergeCell ref="P9:P16"/>
    <mergeCell ref="T9:T10"/>
    <mergeCell ref="R9:R16"/>
    <mergeCell ref="X140:Y140"/>
    <mergeCell ref="W141:Y141"/>
    <mergeCell ref="Y9:Y16"/>
    <mergeCell ref="Y75:Y76"/>
    <mergeCell ref="X75:X76"/>
    <mergeCell ref="W135:W137"/>
  </mergeCells>
  <printOptions horizontalCentered="1"/>
  <pageMargins left="0.39370078740157483" right="0.39370078740157483" top="0.59055118110236227" bottom="0.39370078740157483" header="0" footer="0"/>
  <pageSetup paperSize="9" scale="5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2021-11-23T08:31:22Z</cp:lastPrinted>
  <dcterms:created xsi:type="dcterms:W3CDTF">2016-08-11T08:26:23Z</dcterms:created>
  <dcterms:modified xsi:type="dcterms:W3CDTF">2021-12-03T07:14:43Z</dcterms:modified>
</cp:coreProperties>
</file>