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mc:AlternateContent xmlns:mc="http://schemas.openxmlformats.org/markup-compatibility/2006">
    <mc:Choice Requires="x15">
      <x15ac:absPath xmlns:x15ac="http://schemas.microsoft.com/office/spreadsheetml/2010/11/ac" url="S:\"/>
    </mc:Choice>
  </mc:AlternateContent>
  <xr:revisionPtr revIDLastSave="0" documentId="13_ncr:1_{D1CBCB23-2B11-4AB9-A6DC-EAD0B9DF6342}" xr6:coauthVersionLast="45" xr6:coauthVersionMax="45" xr10:uidLastSave="{00000000-0000-0000-0000-000000000000}"/>
  <bookViews>
    <workbookView xWindow="-60" yWindow="-60" windowWidth="28920" windowHeight="15720" tabRatio="751" activeTab="1" xr2:uid="{00000000-000D-0000-FFFF-FFFF00000000}"/>
  </bookViews>
  <sheets>
    <sheet name="Sheet1" sheetId="4" r:id="rId1"/>
    <sheet name="Sheet2" sheetId="3" r:id="rId2"/>
  </sheets>
  <definedNames>
    <definedName name="_20.01.01">Sheet2!$B$9</definedName>
    <definedName name="_xlnm.Print_Area" localSheetId="0">Sheet1!$A$1:$X$43</definedName>
    <definedName name="_xlnm.Print_Area" localSheetId="1">Sheet2!$A$1:$S$119</definedName>
    <definedName name="_xlnm.Print_Titles" localSheetId="0">Sheet1!$17:$20</definedName>
    <definedName name="_xlnm.Print_Titles" localSheetId="1">Sheet2!$5:$7</definedName>
  </definedNames>
  <calcPr calcId="181029"/>
</workbook>
</file>

<file path=xl/calcChain.xml><?xml version="1.0" encoding="utf-8"?>
<calcChain xmlns="http://schemas.openxmlformats.org/spreadsheetml/2006/main">
  <c r="L95" i="3" l="1"/>
  <c r="M95" i="3"/>
  <c r="N95" i="3"/>
  <c r="O95" i="3"/>
  <c r="P95" i="3"/>
  <c r="P94" i="3"/>
  <c r="L94" i="3"/>
  <c r="M94" i="3"/>
  <c r="N94" i="3"/>
  <c r="O94" i="3"/>
  <c r="K95" i="3"/>
  <c r="K94" i="3"/>
  <c r="G95" i="3"/>
  <c r="H95" i="3"/>
  <c r="I95" i="3"/>
  <c r="J95" i="3"/>
  <c r="F95" i="3"/>
  <c r="G31" i="4"/>
  <c r="H31" i="4"/>
  <c r="I31" i="4"/>
  <c r="J31" i="4"/>
  <c r="K31" i="4"/>
  <c r="F31" i="4"/>
  <c r="Q38" i="4" l="1"/>
  <c r="G38" i="4"/>
  <c r="H38" i="4"/>
  <c r="K38" i="4"/>
  <c r="G37" i="4"/>
  <c r="H37" i="4"/>
  <c r="I37" i="4"/>
  <c r="J37" i="4"/>
  <c r="K37" i="4"/>
  <c r="L37" i="4"/>
  <c r="M37" i="4"/>
  <c r="N37" i="4"/>
  <c r="O37" i="4"/>
  <c r="P37" i="4"/>
  <c r="Q37" i="4"/>
  <c r="R37" i="4"/>
  <c r="F37" i="4"/>
  <c r="R36" i="4"/>
  <c r="M36" i="4"/>
  <c r="N36" i="4"/>
  <c r="O36" i="4"/>
  <c r="P36" i="4"/>
  <c r="Q36" i="4"/>
  <c r="L36" i="4"/>
  <c r="K103" i="3"/>
  <c r="L103" i="3"/>
  <c r="M103" i="3"/>
  <c r="N103" i="3"/>
  <c r="O103" i="3"/>
  <c r="P103" i="3"/>
  <c r="P102" i="3"/>
  <c r="L102" i="3"/>
  <c r="M102" i="3"/>
  <c r="N102" i="3"/>
  <c r="O102" i="3"/>
  <c r="K102" i="3"/>
  <c r="G103" i="3"/>
  <c r="H103" i="3"/>
  <c r="I103" i="3"/>
  <c r="J103" i="3"/>
  <c r="F103" i="3"/>
  <c r="M35" i="4"/>
  <c r="N35" i="4"/>
  <c r="O35" i="4"/>
  <c r="P35" i="4"/>
  <c r="Q35" i="4"/>
  <c r="R35" i="4"/>
  <c r="L35" i="4"/>
  <c r="G35" i="4"/>
  <c r="H35" i="4"/>
  <c r="I35" i="4"/>
  <c r="J35" i="4"/>
  <c r="F35" i="4"/>
  <c r="G101" i="3" l="1"/>
  <c r="H101" i="3"/>
  <c r="I101" i="3"/>
  <c r="J101" i="3"/>
  <c r="L100" i="3"/>
  <c r="M100" i="3"/>
  <c r="N100" i="3"/>
  <c r="O100" i="3"/>
  <c r="K100" i="3"/>
  <c r="P100" i="3" s="1"/>
  <c r="F101" i="3"/>
  <c r="O66" i="3"/>
  <c r="N66" i="3"/>
  <c r="M66" i="3"/>
  <c r="L66" i="3"/>
  <c r="K66" i="3"/>
  <c r="P66" i="3" l="1"/>
  <c r="G21" i="3"/>
  <c r="H21" i="3"/>
  <c r="I21" i="3"/>
  <c r="J21" i="3"/>
  <c r="G19" i="3"/>
  <c r="H19" i="3"/>
  <c r="I19" i="3"/>
  <c r="J19" i="3"/>
  <c r="R33" i="4" l="1"/>
  <c r="Q33" i="4"/>
  <c r="M33" i="4"/>
  <c r="N33" i="4"/>
  <c r="P33" i="4"/>
  <c r="O33" i="4"/>
  <c r="L33" i="4"/>
  <c r="L99" i="3" l="1"/>
  <c r="M99" i="3"/>
  <c r="N99" i="3"/>
  <c r="O99" i="3"/>
  <c r="K99" i="3"/>
  <c r="P99" i="3" s="1"/>
  <c r="L98" i="3"/>
  <c r="M98" i="3"/>
  <c r="M101" i="3" s="1"/>
  <c r="N98" i="3"/>
  <c r="O98" i="3"/>
  <c r="O101" i="3" s="1"/>
  <c r="K98" i="3"/>
  <c r="K101" i="3" s="1"/>
  <c r="N101" i="3" l="1"/>
  <c r="L101" i="3"/>
  <c r="P98" i="3"/>
  <c r="P101" i="3" s="1"/>
  <c r="L93" i="3"/>
  <c r="M93" i="3"/>
  <c r="N93" i="3"/>
  <c r="O93" i="3"/>
  <c r="K93" i="3"/>
  <c r="P93" i="3" l="1"/>
  <c r="Q28" i="4"/>
  <c r="P28" i="4"/>
  <c r="O28" i="4"/>
  <c r="L28" i="4"/>
  <c r="N28" i="4"/>
  <c r="M28" i="4"/>
  <c r="R28" i="4" s="1"/>
  <c r="Q30" i="4" l="1"/>
  <c r="P30" i="4"/>
  <c r="O30" i="4"/>
  <c r="N30" i="4"/>
  <c r="M30" i="4"/>
  <c r="L30" i="4"/>
  <c r="R30" i="4" l="1"/>
  <c r="O64" i="3"/>
  <c r="N64" i="3"/>
  <c r="M64" i="3"/>
  <c r="L64" i="3"/>
  <c r="K64" i="3"/>
  <c r="P64" i="3" l="1"/>
  <c r="K92" i="3"/>
  <c r="L92" i="3"/>
  <c r="M92" i="3"/>
  <c r="N92" i="3"/>
  <c r="O92" i="3"/>
  <c r="F68" i="3"/>
  <c r="J68" i="3"/>
  <c r="O65" i="3"/>
  <c r="N65" i="3"/>
  <c r="M65" i="3"/>
  <c r="L65" i="3"/>
  <c r="K65" i="3"/>
  <c r="P92" i="3" l="1"/>
  <c r="P65" i="3"/>
  <c r="M27" i="4"/>
  <c r="N27" i="4"/>
  <c r="O27" i="4"/>
  <c r="P27" i="4"/>
  <c r="Q27" i="4"/>
  <c r="L27" i="4"/>
  <c r="R27" i="4" l="1"/>
  <c r="G108" i="3"/>
  <c r="H108" i="3"/>
  <c r="I108" i="3"/>
  <c r="J108" i="3"/>
  <c r="L107" i="3"/>
  <c r="M107" i="3"/>
  <c r="N107" i="3"/>
  <c r="O107" i="3"/>
  <c r="L106" i="3"/>
  <c r="M106" i="3"/>
  <c r="N106" i="3"/>
  <c r="O106" i="3"/>
  <c r="K106" i="3"/>
  <c r="P106" i="3" s="1"/>
  <c r="K107" i="3"/>
  <c r="P107" i="3" s="1"/>
  <c r="F108" i="3"/>
  <c r="G80" i="3"/>
  <c r="H80" i="3"/>
  <c r="I80" i="3"/>
  <c r="J80" i="3"/>
  <c r="F80" i="3"/>
  <c r="L79" i="3"/>
  <c r="M79" i="3"/>
  <c r="N79" i="3"/>
  <c r="O79" i="3"/>
  <c r="K79" i="3"/>
  <c r="P79" i="3" l="1"/>
  <c r="P21" i="4"/>
  <c r="M34" i="4"/>
  <c r="N34" i="4"/>
  <c r="O34" i="4"/>
  <c r="P34" i="4"/>
  <c r="Q34" i="4"/>
  <c r="L34" i="4"/>
  <c r="R34" i="4" s="1"/>
  <c r="L38" i="3" l="1"/>
  <c r="M38" i="3"/>
  <c r="N38" i="3"/>
  <c r="O38" i="3"/>
  <c r="G39" i="3"/>
  <c r="H39" i="3"/>
  <c r="I39" i="3"/>
  <c r="J39" i="3"/>
  <c r="O37" i="3"/>
  <c r="N37" i="3"/>
  <c r="L37" i="3"/>
  <c r="F39" i="3"/>
  <c r="M37" i="3"/>
  <c r="K38" i="3"/>
  <c r="K37" i="3"/>
  <c r="P37" i="3" l="1"/>
  <c r="P38" i="3"/>
  <c r="G68" i="3" l="1"/>
  <c r="I68" i="3"/>
  <c r="H68" i="3"/>
  <c r="L29" i="4" l="1"/>
  <c r="L31" i="4" s="1"/>
  <c r="M32" i="4" l="1"/>
  <c r="N32" i="4"/>
  <c r="O32" i="4"/>
  <c r="P32" i="4"/>
  <c r="Q32" i="4"/>
  <c r="L32" i="4"/>
  <c r="O29" i="4"/>
  <c r="P29" i="4"/>
  <c r="Q29" i="4"/>
  <c r="M26" i="4"/>
  <c r="N26" i="4"/>
  <c r="M29" i="4"/>
  <c r="N29" i="4"/>
  <c r="N31" i="4" s="1"/>
  <c r="N38" i="4" s="1"/>
  <c r="M31" i="4" l="1"/>
  <c r="M38" i="4" s="1"/>
  <c r="R32" i="4"/>
  <c r="R29" i="4"/>
  <c r="G25" i="4"/>
  <c r="H25" i="4"/>
  <c r="I25" i="4"/>
  <c r="J25" i="4"/>
  <c r="K25" i="4"/>
  <c r="F25" i="4"/>
  <c r="F38" i="4" s="1"/>
  <c r="M24" i="4"/>
  <c r="N24" i="4"/>
  <c r="O24" i="4"/>
  <c r="P24" i="4"/>
  <c r="Q24" i="4"/>
  <c r="O26" i="4"/>
  <c r="O31" i="4" s="1"/>
  <c r="P26" i="4"/>
  <c r="P31" i="4" s="1"/>
  <c r="Q26" i="4"/>
  <c r="Q31" i="4" s="1"/>
  <c r="L26" i="4"/>
  <c r="R26" i="4" l="1"/>
  <c r="R31" i="4" s="1"/>
  <c r="G22" i="4"/>
  <c r="H22" i="4"/>
  <c r="I22" i="4"/>
  <c r="I38" i="4" s="1"/>
  <c r="J22" i="4"/>
  <c r="J38" i="4" s="1"/>
  <c r="K22" i="4"/>
  <c r="F22" i="4"/>
  <c r="K88" i="3" l="1"/>
  <c r="K87" i="3"/>
  <c r="K86" i="3"/>
  <c r="M78" i="3"/>
  <c r="M80" i="3" s="1"/>
  <c r="M50" i="3"/>
  <c r="N50" i="3"/>
  <c r="O50" i="3"/>
  <c r="M23" i="4" l="1"/>
  <c r="M25" i="4" s="1"/>
  <c r="N23" i="4"/>
  <c r="N25" i="4" s="1"/>
  <c r="O23" i="4"/>
  <c r="O25" i="4" s="1"/>
  <c r="P23" i="4"/>
  <c r="P25" i="4" s="1"/>
  <c r="Q23" i="4"/>
  <c r="Q25" i="4" s="1"/>
  <c r="L24" i="3" l="1"/>
  <c r="M24" i="3"/>
  <c r="N24" i="3"/>
  <c r="O24" i="3"/>
  <c r="K24" i="3"/>
  <c r="L50" i="3"/>
  <c r="P22" i="4"/>
  <c r="P38" i="4" s="1"/>
  <c r="O21" i="4"/>
  <c r="O22" i="4" s="1"/>
  <c r="O38" i="4" s="1"/>
  <c r="Q21" i="4"/>
  <c r="Q22" i="4" s="1"/>
  <c r="K50" i="3"/>
  <c r="L24" i="4"/>
  <c r="R24" i="4" s="1"/>
  <c r="P50" i="3" l="1"/>
  <c r="P24" i="3"/>
  <c r="K42" i="3"/>
  <c r="L9" i="3"/>
  <c r="L19" i="3" s="1"/>
  <c r="O9" i="3"/>
  <c r="O19" i="3" s="1"/>
  <c r="O46" i="3" l="1"/>
  <c r="O44" i="3"/>
  <c r="L31" i="3"/>
  <c r="M31" i="3"/>
  <c r="O25" i="3"/>
  <c r="N25" i="3"/>
  <c r="M25" i="3"/>
  <c r="L25" i="3"/>
  <c r="K25" i="3"/>
  <c r="P25" i="3" l="1"/>
  <c r="O76" i="3"/>
  <c r="J77" i="3"/>
  <c r="O67" i="3" l="1"/>
  <c r="M44" i="3"/>
  <c r="K44" i="3"/>
  <c r="N21" i="4" l="1"/>
  <c r="N22" i="4" s="1"/>
  <c r="K83" i="3"/>
  <c r="K82" i="3"/>
  <c r="F84" i="3"/>
  <c r="K32" i="3"/>
  <c r="F34" i="3"/>
  <c r="K84" i="3" l="1"/>
  <c r="J43" i="3"/>
  <c r="J69" i="3" s="1"/>
  <c r="I43" i="3"/>
  <c r="I69" i="3" s="1"/>
  <c r="H43" i="3"/>
  <c r="H69" i="3" s="1"/>
  <c r="G43" i="3"/>
  <c r="G69" i="3" s="1"/>
  <c r="F43" i="3"/>
  <c r="F69" i="3" s="1"/>
  <c r="F30" i="3"/>
  <c r="K30" i="3" s="1"/>
  <c r="J26" i="3"/>
  <c r="I26" i="3"/>
  <c r="H26" i="3"/>
  <c r="G26" i="3"/>
  <c r="F26" i="3"/>
  <c r="K59" i="3"/>
  <c r="K55" i="3"/>
  <c r="O78" i="3"/>
  <c r="O80" i="3" s="1"/>
  <c r="M57" i="3"/>
  <c r="K78" i="3"/>
  <c r="K80" i="3" s="1"/>
  <c r="K67" i="3"/>
  <c r="K60" i="3"/>
  <c r="K31" i="3"/>
  <c r="K22" i="3"/>
  <c r="F23" i="3"/>
  <c r="M76" i="3"/>
  <c r="L76" i="3"/>
  <c r="H77" i="3"/>
  <c r="G77" i="3"/>
  <c r="K23" i="3" l="1"/>
  <c r="K26" i="3"/>
  <c r="N41" i="3"/>
  <c r="O41" i="3"/>
  <c r="M41" i="3"/>
  <c r="K41" i="3"/>
  <c r="O20" i="3"/>
  <c r="O21" i="3" s="1"/>
  <c r="K54" i="3" l="1"/>
  <c r="K51" i="3" l="1"/>
  <c r="K49" i="3"/>
  <c r="N91" i="3"/>
  <c r="K91" i="3"/>
  <c r="F89" i="3"/>
  <c r="L23" i="4"/>
  <c r="L25" i="4" s="1"/>
  <c r="L38" i="4" s="1"/>
  <c r="R23" i="4" l="1"/>
  <c r="R25" i="4" s="1"/>
  <c r="K89" i="3"/>
  <c r="P91" i="3"/>
  <c r="M33" i="3"/>
  <c r="H34" i="3"/>
  <c r="M73" i="3" l="1"/>
  <c r="K57" i="3"/>
  <c r="K53" i="3"/>
  <c r="O33" i="3"/>
  <c r="J34" i="3"/>
  <c r="O42" i="3" l="1"/>
  <c r="M21" i="4"/>
  <c r="M22" i="4" s="1"/>
  <c r="L41" i="3" l="1"/>
  <c r="P41" i="3" s="1"/>
  <c r="N26" i="3"/>
  <c r="M26" i="3" l="1"/>
  <c r="L26" i="3"/>
  <c r="O26" i="3"/>
  <c r="L20" i="3"/>
  <c r="P26" i="3" l="1"/>
  <c r="M60" i="3"/>
  <c r="O22" i="3" l="1"/>
  <c r="J23" i="3"/>
  <c r="M63" i="3"/>
  <c r="M61" i="3"/>
  <c r="M58" i="3"/>
  <c r="L78" i="3"/>
  <c r="L80" i="3" s="1"/>
  <c r="L33" i="3"/>
  <c r="G34" i="3"/>
  <c r="N22" i="3"/>
  <c r="M22" i="3"/>
  <c r="M23" i="3" s="1"/>
  <c r="H23" i="3"/>
  <c r="G23" i="3"/>
  <c r="L22" i="3"/>
  <c r="K70" i="3"/>
  <c r="P70" i="3" s="1"/>
  <c r="G72" i="3"/>
  <c r="F72" i="3"/>
  <c r="N44" i="3"/>
  <c r="L44" i="3"/>
  <c r="O55" i="3"/>
  <c r="M55" i="3"/>
  <c r="L55" i="3"/>
  <c r="K48" i="3"/>
  <c r="N33" i="3"/>
  <c r="K33" i="3"/>
  <c r="P22" i="3" l="1"/>
  <c r="P44" i="3"/>
  <c r="P33" i="3"/>
  <c r="K34" i="3"/>
  <c r="L23" i="3"/>
  <c r="K72" i="3"/>
  <c r="K43" i="3" l="1"/>
  <c r="O35" i="3"/>
  <c r="M36" i="3"/>
  <c r="K35" i="3"/>
  <c r="K20" i="3"/>
  <c r="F21" i="3"/>
  <c r="F19" i="3"/>
  <c r="K9" i="3"/>
  <c r="K19" i="3" l="1"/>
  <c r="K21" i="3"/>
  <c r="I84" i="3"/>
  <c r="J84" i="3"/>
  <c r="L73" i="3" l="1"/>
  <c r="K73" i="3"/>
  <c r="N73" i="3"/>
  <c r="O73" i="3"/>
  <c r="P73" i="3" l="1"/>
  <c r="J114" i="3"/>
  <c r="J89" i="3"/>
  <c r="J72" i="3" l="1"/>
  <c r="J30" i="3"/>
  <c r="N82" i="3" l="1"/>
  <c r="O82" i="3"/>
  <c r="N111" i="3"/>
  <c r="O111" i="3"/>
  <c r="N112" i="3"/>
  <c r="O112" i="3"/>
  <c r="N113" i="3"/>
  <c r="O113" i="3"/>
  <c r="O105" i="3"/>
  <c r="O108" i="3" s="1"/>
  <c r="O91" i="3"/>
  <c r="O83" i="3"/>
  <c r="O85" i="3"/>
  <c r="O86" i="3"/>
  <c r="O87" i="3"/>
  <c r="O88" i="3"/>
  <c r="O72" i="3"/>
  <c r="O75" i="3"/>
  <c r="O56" i="3"/>
  <c r="O52" i="3"/>
  <c r="O53" i="3"/>
  <c r="O54" i="3"/>
  <c r="O47" i="3"/>
  <c r="O48" i="3"/>
  <c r="O49" i="3"/>
  <c r="O51" i="3"/>
  <c r="O45" i="3"/>
  <c r="O36" i="3"/>
  <c r="O39" i="3" s="1"/>
  <c r="O32" i="3"/>
  <c r="O27" i="3"/>
  <c r="O28" i="3"/>
  <c r="O29" i="3"/>
  <c r="O30" i="3"/>
  <c r="O31" i="3"/>
  <c r="O34" i="3" l="1"/>
  <c r="O89" i="3"/>
  <c r="O43" i="3"/>
  <c r="O77" i="3"/>
  <c r="O84" i="3"/>
  <c r="N114" i="3"/>
  <c r="O114" i="3"/>
  <c r="N58" i="3"/>
  <c r="O58" i="3"/>
  <c r="N59" i="3"/>
  <c r="O59" i="3"/>
  <c r="N60" i="3"/>
  <c r="O60" i="3"/>
  <c r="N61" i="3"/>
  <c r="O61" i="3"/>
  <c r="N62" i="3"/>
  <c r="O62" i="3"/>
  <c r="N63" i="3"/>
  <c r="O63" i="3"/>
  <c r="O57" i="3"/>
  <c r="K62" i="3"/>
  <c r="O23" i="3"/>
  <c r="O68" i="3" l="1"/>
  <c r="O69" i="3" s="1"/>
  <c r="M9" i="3"/>
  <c r="O96" i="3" l="1"/>
  <c r="O109" i="3" s="1"/>
  <c r="M19" i="3"/>
  <c r="I23" i="3"/>
  <c r="K113" i="3" l="1"/>
  <c r="P113" i="3" s="1"/>
  <c r="K112" i="3"/>
  <c r="P112" i="3" s="1"/>
  <c r="K111" i="3"/>
  <c r="P111" i="3" s="1"/>
  <c r="K114" i="3" l="1"/>
  <c r="P114" i="3" s="1"/>
  <c r="N85" i="3"/>
  <c r="L67" i="3" l="1"/>
  <c r="M67" i="3"/>
  <c r="N67" i="3"/>
  <c r="P67" i="3" l="1"/>
  <c r="K52" i="3" l="1"/>
  <c r="L91" i="3" l="1"/>
  <c r="M91" i="3"/>
  <c r="M105" i="3"/>
  <c r="M108" i="3" s="1"/>
  <c r="N105" i="3"/>
  <c r="N108" i="3" s="1"/>
  <c r="L105" i="3"/>
  <c r="L108" i="3" s="1"/>
  <c r="K105" i="3"/>
  <c r="P105" i="3" l="1"/>
  <c r="P108" i="3" s="1"/>
  <c r="K108" i="3"/>
  <c r="L21" i="4"/>
  <c r="N86" i="3"/>
  <c r="M86" i="3"/>
  <c r="L86" i="3"/>
  <c r="L83" i="3"/>
  <c r="M83" i="3"/>
  <c r="N83" i="3"/>
  <c r="L82" i="3"/>
  <c r="M82" i="3"/>
  <c r="G84" i="3"/>
  <c r="H84" i="3"/>
  <c r="L32" i="3"/>
  <c r="M32" i="3"/>
  <c r="M34" i="3" s="1"/>
  <c r="N32" i="3"/>
  <c r="L113" i="3"/>
  <c r="M113" i="3"/>
  <c r="L112" i="3"/>
  <c r="M112" i="3"/>
  <c r="L111" i="3"/>
  <c r="M111" i="3"/>
  <c r="G114" i="3"/>
  <c r="H114" i="3"/>
  <c r="I114" i="3"/>
  <c r="F114" i="3"/>
  <c r="L88" i="3"/>
  <c r="M88" i="3"/>
  <c r="N88" i="3"/>
  <c r="L87" i="3"/>
  <c r="M87" i="3"/>
  <c r="N87" i="3"/>
  <c r="G89" i="3"/>
  <c r="H89" i="3"/>
  <c r="I89" i="3"/>
  <c r="N78" i="3"/>
  <c r="N80" i="3" s="1"/>
  <c r="L85" i="3"/>
  <c r="M85" i="3"/>
  <c r="I77" i="3"/>
  <c r="F77" i="3"/>
  <c r="N76" i="3"/>
  <c r="K76" i="3"/>
  <c r="L75" i="3"/>
  <c r="M75" i="3"/>
  <c r="M77" i="3" s="1"/>
  <c r="N75" i="3"/>
  <c r="K75" i="3"/>
  <c r="H72" i="3"/>
  <c r="I72" i="3"/>
  <c r="L63" i="3"/>
  <c r="L62" i="3"/>
  <c r="M62" i="3"/>
  <c r="L61" i="3"/>
  <c r="L60" i="3"/>
  <c r="P60" i="3" s="1"/>
  <c r="K61" i="3"/>
  <c r="P61" i="3" s="1"/>
  <c r="K63" i="3"/>
  <c r="P63" i="3" s="1"/>
  <c r="L59" i="3"/>
  <c r="M59" i="3"/>
  <c r="L58" i="3"/>
  <c r="L57" i="3"/>
  <c r="N57" i="3"/>
  <c r="K58" i="3"/>
  <c r="L56" i="3"/>
  <c r="M56" i="3"/>
  <c r="N56" i="3"/>
  <c r="N55" i="3"/>
  <c r="P55" i="3" s="1"/>
  <c r="K56" i="3"/>
  <c r="L54" i="3"/>
  <c r="M54" i="3"/>
  <c r="N54" i="3"/>
  <c r="L53" i="3"/>
  <c r="M53" i="3"/>
  <c r="N53" i="3"/>
  <c r="N52" i="3"/>
  <c r="M52" i="3"/>
  <c r="L52" i="3"/>
  <c r="L51" i="3"/>
  <c r="M51" i="3"/>
  <c r="N51" i="3"/>
  <c r="L49" i="3"/>
  <c r="M49" i="3"/>
  <c r="N49" i="3"/>
  <c r="L48" i="3"/>
  <c r="M48" i="3"/>
  <c r="N48" i="3"/>
  <c r="L47" i="3"/>
  <c r="M47" i="3"/>
  <c r="N47" i="3"/>
  <c r="K47" i="3"/>
  <c r="L46" i="3"/>
  <c r="M46" i="3"/>
  <c r="N46" i="3"/>
  <c r="L45" i="3"/>
  <c r="M45" i="3"/>
  <c r="N45" i="3"/>
  <c r="K45" i="3"/>
  <c r="K46" i="3"/>
  <c r="L42" i="3"/>
  <c r="M42" i="3"/>
  <c r="N42" i="3"/>
  <c r="L35" i="3"/>
  <c r="M35" i="3"/>
  <c r="M39" i="3" s="1"/>
  <c r="N35" i="3"/>
  <c r="L36" i="3"/>
  <c r="N36" i="3"/>
  <c r="K36" i="3"/>
  <c r="K39" i="3" s="1"/>
  <c r="M20" i="3"/>
  <c r="N20" i="3"/>
  <c r="N21" i="3" s="1"/>
  <c r="N9" i="3"/>
  <c r="P9" i="3" s="1"/>
  <c r="I34" i="3"/>
  <c r="K27" i="3"/>
  <c r="K28" i="3"/>
  <c r="K29" i="3"/>
  <c r="L27" i="3"/>
  <c r="L28" i="3"/>
  <c r="L29" i="3"/>
  <c r="M27" i="3"/>
  <c r="M28" i="3"/>
  <c r="M29" i="3"/>
  <c r="N27" i="3"/>
  <c r="N28" i="3"/>
  <c r="N29" i="3"/>
  <c r="N31" i="3"/>
  <c r="P31" i="3" s="1"/>
  <c r="H30" i="3"/>
  <c r="M30" i="3" s="1"/>
  <c r="I30" i="3"/>
  <c r="N30" i="3" s="1"/>
  <c r="G30" i="3"/>
  <c r="L30" i="3" s="1"/>
  <c r="N23" i="3"/>
  <c r="K85" i="3"/>
  <c r="P78" i="3" l="1"/>
  <c r="P80" i="3" s="1"/>
  <c r="N39" i="3"/>
  <c r="L39" i="3"/>
  <c r="N68" i="3"/>
  <c r="L68" i="3"/>
  <c r="P23" i="3"/>
  <c r="K68" i="3"/>
  <c r="M68" i="3"/>
  <c r="P36" i="3"/>
  <c r="P46" i="3"/>
  <c r="P75" i="3"/>
  <c r="P54" i="3"/>
  <c r="P58" i="3"/>
  <c r="P57" i="3"/>
  <c r="P62" i="3"/>
  <c r="P76" i="3"/>
  <c r="P82" i="3"/>
  <c r="P86" i="3"/>
  <c r="R21" i="4"/>
  <c r="R22" i="4" s="1"/>
  <c r="R38" i="4" s="1"/>
  <c r="L22" i="4"/>
  <c r="P87" i="3"/>
  <c r="P85" i="3"/>
  <c r="M21" i="3"/>
  <c r="P20" i="3"/>
  <c r="P21" i="3" s="1"/>
  <c r="P52" i="3"/>
  <c r="P88" i="3"/>
  <c r="P83" i="3"/>
  <c r="P27" i="3"/>
  <c r="P53" i="3"/>
  <c r="P32" i="3"/>
  <c r="P29" i="3"/>
  <c r="P28" i="3"/>
  <c r="P35" i="3"/>
  <c r="P45" i="3"/>
  <c r="P59" i="3"/>
  <c r="P56" i="3"/>
  <c r="P51" i="3"/>
  <c r="P49" i="3"/>
  <c r="P48" i="3"/>
  <c r="P47" i="3"/>
  <c r="M43" i="3"/>
  <c r="P42" i="3"/>
  <c r="P43" i="3" s="1"/>
  <c r="N19" i="3"/>
  <c r="N43" i="3"/>
  <c r="N69" i="3" s="1"/>
  <c r="L43" i="3"/>
  <c r="L34" i="3"/>
  <c r="L77" i="3"/>
  <c r="M89" i="3"/>
  <c r="L21" i="3"/>
  <c r="P19" i="3"/>
  <c r="L114" i="3"/>
  <c r="N84" i="3"/>
  <c r="L84" i="3"/>
  <c r="M114" i="3"/>
  <c r="M84" i="3"/>
  <c r="N89" i="3"/>
  <c r="L89" i="3"/>
  <c r="M72" i="3"/>
  <c r="K77" i="3"/>
  <c r="N72" i="3"/>
  <c r="L72" i="3"/>
  <c r="N34" i="3"/>
  <c r="N77" i="3"/>
  <c r="P68" i="3" l="1"/>
  <c r="K96" i="3"/>
  <c r="K109" i="3" s="1"/>
  <c r="P77" i="3"/>
  <c r="N96" i="3"/>
  <c r="N109" i="3" s="1"/>
  <c r="P39" i="3"/>
  <c r="L69" i="3"/>
  <c r="M96" i="3"/>
  <c r="M109" i="3" s="1"/>
  <c r="M69" i="3"/>
  <c r="K69" i="3"/>
  <c r="L96" i="3"/>
  <c r="L109" i="3" s="1"/>
  <c r="P72" i="3"/>
  <c r="P89" i="3"/>
  <c r="P84" i="3"/>
  <c r="P34" i="3"/>
  <c r="P30" i="3"/>
  <c r="P69" i="3" l="1"/>
  <c r="P96" i="3"/>
  <c r="P10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9"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<sst xmlns="http://schemas.openxmlformats.org/spreadsheetml/2006/main" count="663" uniqueCount="356">
  <si>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</si>
  <si>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</si>
  <si>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</si>
  <si>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</si>
  <si>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</si>
  <si>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</si>
  <si>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</si>
  <si>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</si>
  <si>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</si>
  <si>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</si>
  <si>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</si>
  <si>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</si>
  <si>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</si>
  <si>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</si>
  <si>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</si>
  <si>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</si>
  <si>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</si>
  <si>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</si>
  <si>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</si>
  <si>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</si>
  <si>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</si>
  <si>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</si>
  <si>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</si>
  <si>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</si>
  <si>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</si>
  <si>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</si>
  <si>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</si>
  <si>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</si>
  <si>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</si>
  <si>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</si>
  <si>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</si>
  <si>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</si>
  <si>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</si>
  <si>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</si>
  <si>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</si>
  <si>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</si>
  <si>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</si>
  <si>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</si>
  <si>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</si>
  <si>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</si>
  <si>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</si>
  <si>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</si>
  <si>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</si>
  <si>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</si>
  <si>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</si>
  <si>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</si>
  <si>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</si>
  <si>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</si>
  <si>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</si>
  <si>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</si>
  <si>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</si>
  <si>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</si>
  <si>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</si>
  <si>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</si>
  <si>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</si>
  <si>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</si>
  <si>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</si>
  <si>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</si>
  <si>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</si>
  <si>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</si>
  <si>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</si>
  <si>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</si>
  <si>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</si>
  <si>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</si>
  <si>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</si>
  <si>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</si>
  <si>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</si>
  <si>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</si>
  <si>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</si>
  <si>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</si>
  <si>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</si>
  <si>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</si>
  <si>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</si>
  <si>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</si>
  <si>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</si>
  <si>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</si>
  <si>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</si>
  <si>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</si>
  <si>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</si>
  <si>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</si>
  <si>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</si>
  <si>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</si>
  <si>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</si>
  <si>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</si>
  <si>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ASTRA</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</si>
  <si>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</si>
  <si>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</si>
  <si>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</si>
  <si>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</si>
  <si>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</si>
  <si>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</si>
  <si>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</si>
  <si>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</si>
  <si>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</si>
  <si>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</si>
  <si>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</si>
  <si>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</si>
  <si>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dezinfectanţi suprafeţe, dezinfectanți aparatură, dezinfectanți mâini, alți dezinfectanți</t>
  </si>
  <si>
    <t>24455000-8 33741300-9</t>
  </si>
  <si>
    <t>48624000-8</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</si>
  <si>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</si>
  <si>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</si>
  <si>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</si>
  <si>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</si>
  <si>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</si>
  <si>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</si>
  <si>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</si>
  <si>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</si>
  <si>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</si>
  <si>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</si>
  <si>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</si>
  <si>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</si>
  <si>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</si>
  <si>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</si>
  <si>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</si>
  <si>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</si>
  <si>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</si>
  <si>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</si>
  <si>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</si>
  <si>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</si>
  <si>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</si>
  <si>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Hrană pentru oameni Contract de Furnizare</t>
  </si>
  <si>
    <t xml:space="preserve">TOTAL RD.20.03.01 </t>
  </si>
  <si>
    <t>Valoare estimată fără TVA          ( lei )</t>
  </si>
  <si>
    <t>20.14</t>
  </si>
  <si>
    <t>TOTAL   RD 20</t>
  </si>
  <si>
    <t xml:space="preserve">                   </t>
  </si>
  <si>
    <t>VALOARE DSS+SAMUI</t>
  </si>
  <si>
    <t>VALOARE CPFA (adapost de noapte)</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</si>
  <si>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</si>
  <si>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</si>
  <si>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</si>
  <si>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</si>
  <si>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</si>
  <si>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</si>
  <si>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</si>
  <si>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</si>
  <si>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</si>
  <si>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</si>
  <si>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</si>
  <si>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</si>
  <si>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</si>
  <si>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</si>
  <si>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</si>
  <si>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</si>
  <si>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</si>
  <si>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</si>
  <si>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</si>
  <si>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</si>
  <si>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</si>
  <si>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</si>
  <si>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</si>
  <si>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</si>
  <si>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</si>
  <si>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</si>
  <si>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</si>
  <si>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ONLINE/ OFFLINE</t>
  </si>
  <si>
    <t xml:space="preserve">  lei fără  TVA</t>
  </si>
  <si>
    <t>Valoare estimată a contractului de achiziţie publică/ acordului -cadru</t>
  </si>
  <si>
    <t>BUGET MINIS-TERUL SĂNĂTĂ-ŢII</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</si>
  <si>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</si>
  <si>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</si>
  <si>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</si>
  <si>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</si>
  <si>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</si>
  <si>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</si>
  <si>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</si>
  <si>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</si>
  <si>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</si>
  <si>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</si>
  <si>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</si>
  <si>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</si>
  <si>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</si>
  <si>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</si>
  <si>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</si>
  <si>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</si>
  <si>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</si>
  <si>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</si>
  <si>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</si>
  <si>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71319000-7</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</si>
  <si>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</si>
  <si>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</si>
  <si>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</si>
  <si>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 xml:space="preserve">                      Ordonator de credite</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</si>
  <si>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</si>
  <si>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</si>
  <si>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</si>
  <si>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</si>
  <si>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</si>
  <si>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</si>
  <si>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</si>
  <si>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</si>
  <si>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</si>
  <si>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</si>
  <si>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</si>
  <si>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</si>
  <si>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</si>
  <si>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</si>
  <si>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MARTIE 2019</t>
  </si>
  <si>
    <t>25</t>
  </si>
  <si>
    <t>26</t>
  </si>
  <si>
    <t>27</t>
  </si>
  <si>
    <t>28</t>
  </si>
  <si>
    <t>29</t>
  </si>
  <si>
    <t>30</t>
  </si>
  <si>
    <t>31</t>
  </si>
  <si>
    <t>33</t>
  </si>
  <si>
    <t>34</t>
  </si>
  <si>
    <t>35</t>
  </si>
  <si>
    <t>36</t>
  </si>
  <si>
    <t>37</t>
  </si>
  <si>
    <t>38</t>
  </si>
  <si>
    <t>19200000-8 18411000-3 21222120-2 24520000-5 25122340-7</t>
  </si>
  <si>
    <t>APRILIE 2019</t>
  </si>
  <si>
    <t>LICITAȚIE DESCHISĂ</t>
  </si>
  <si>
    <t>19</t>
  </si>
  <si>
    <t>20</t>
  </si>
  <si>
    <t>21</t>
  </si>
  <si>
    <t>22</t>
  </si>
  <si>
    <t>23</t>
  </si>
  <si>
    <t>24</t>
  </si>
  <si>
    <t>32</t>
  </si>
  <si>
    <t>68.12.</t>
  </si>
  <si>
    <t xml:space="preserve">          Avizat</t>
  </si>
  <si>
    <t xml:space="preserve">     Elaborat</t>
  </si>
  <si>
    <t>Roxana Puchianu</t>
  </si>
  <si>
    <t xml:space="preserve">              </t>
  </si>
  <si>
    <t xml:space="preserve">                                  MARIANA TOPOLICEANU</t>
  </si>
  <si>
    <t xml:space="preserve"> Doina Rezuș</t>
  </si>
  <si>
    <t xml:space="preserve">CENTRU SERVICII SOCIALE PENTRU PERSOANE CU DIZABILITĂȚI </t>
  </si>
  <si>
    <t>CENTRUL SERVICII REZIDENȚIALE PENTRU PERSOANE VÂRSTNICE</t>
  </si>
  <si>
    <t>CENTRUL SERVICII PENTRU PREVENIREA MARGINALIZĂRII SOCIALE</t>
  </si>
  <si>
    <t xml:space="preserve">  DAS / SAMUI</t>
  </si>
  <si>
    <t>POZ</t>
  </si>
  <si>
    <t>68.12</t>
  </si>
  <si>
    <t xml:space="preserve">                    Vizat</t>
  </si>
  <si>
    <t xml:space="preserve">                        Șef Birou Achiziții Publice, Aprovizionare</t>
  </si>
  <si>
    <t xml:space="preserve">                               Verificat</t>
  </si>
  <si>
    <t xml:space="preserve">            Şef serviciu Cotabilitate, Financiar, Buget </t>
  </si>
  <si>
    <t>Valoare estimată fără  TVA           ( lei )</t>
  </si>
  <si>
    <t>Verificat</t>
  </si>
  <si>
    <t>Șef Birou Achiziții Publice,Aprovizionare</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</si>
  <si>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</si>
  <si>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</si>
  <si>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DIRECTOR GENERAL</t>
  </si>
  <si>
    <t>alte obiecte inventar DAS</t>
  </si>
  <si>
    <t xml:space="preserve">                                    </t>
  </si>
  <si>
    <t xml:space="preserve">  OBIECTUL  ACHIZITIEI </t>
  </si>
  <si>
    <t xml:space="preserve">  APA, TVA 9% CANALIZARE  </t>
  </si>
  <si>
    <t xml:space="preserve">SERVICII POSTALE TVA 0%(trimiteri de toate categ., internă și internațională - simplerecomandate și cu confirmare de primire, etc), alte servicii poștale, căsuță poștală, etc., corespondență) – trimiterile simple și recomandate  </t>
  </si>
  <si>
    <t>85320000-8 85311100-3</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</si>
  <si>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</si>
  <si>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</si>
  <si>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</si>
  <si>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</si>
  <si>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</si>
  <si>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</si>
  <si>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</si>
  <si>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</si>
  <si>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</si>
  <si>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</si>
  <si>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licență antivirus 149 useri valab. 3 ani</t>
  </si>
  <si>
    <t>APRILIE 2020</t>
  </si>
  <si>
    <t>MARTIE 2020</t>
  </si>
  <si>
    <t>MAI 2020</t>
  </si>
  <si>
    <t>IUNIE 2020</t>
  </si>
  <si>
    <t>IULIE 2020</t>
  </si>
  <si>
    <t>AUGUST 2020</t>
  </si>
  <si>
    <t>DEC 2020</t>
  </si>
  <si>
    <t>AUGUST  2020</t>
  </si>
  <si>
    <t>APRILIE    2020</t>
  </si>
  <si>
    <t>MARTIE  2020</t>
  </si>
  <si>
    <t>NOI 2020</t>
  </si>
  <si>
    <t>NOI  2020</t>
  </si>
  <si>
    <t>MART    2020</t>
  </si>
  <si>
    <t>MAR 2020</t>
  </si>
  <si>
    <t>FEB 2020</t>
  </si>
  <si>
    <t>IAN 2020</t>
  </si>
  <si>
    <t xml:space="preserve">MARTIE 2020 </t>
  </si>
  <si>
    <t>APRILIE  2020</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</si>
  <si>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</si>
  <si>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Vizat</t>
  </si>
  <si>
    <t xml:space="preserve">      Avizat</t>
  </si>
  <si>
    <t>Nicolae Mereț</t>
  </si>
  <si>
    <t>FEBRUARIE 2020</t>
  </si>
  <si>
    <t xml:space="preserve">PROCEDURĂ  SIMPLIFICATĂ </t>
  </si>
  <si>
    <t>ASISTENȚĂ SOCIALĂ ÎN CAZ DE INVALIDITATE</t>
  </si>
  <si>
    <t>68.02.05</t>
  </si>
  <si>
    <t>VALOARE CSRPV</t>
  </si>
  <si>
    <t>68.50.50</t>
  </si>
  <si>
    <t>VALOARE ASI</t>
  </si>
  <si>
    <t>AUG 2020</t>
  </si>
  <si>
    <t>OCT 2020</t>
  </si>
  <si>
    <t xml:space="preserve">FEB 2020 </t>
  </si>
  <si>
    <t>PROGRAMUL ANUAL AL ACHIZIŢIILOR PUBLICE PE ANUL 2020</t>
  </si>
  <si>
    <t>alte obiecte inventar SAMUI</t>
  </si>
  <si>
    <t>program informatic evidență beneficiari servicii sociale</t>
  </si>
  <si>
    <t>program informatic evidență beneficiari beneficii sociale</t>
  </si>
  <si>
    <t>85320000-8 85311200-4</t>
  </si>
  <si>
    <t>PROCEDURĂ  PROPRIE</t>
  </si>
  <si>
    <t>servicii evaluare risc la securit.fizică</t>
  </si>
  <si>
    <t>39</t>
  </si>
  <si>
    <t xml:space="preserve">TOTAL RD 71.01.01  </t>
  </si>
  <si>
    <t xml:space="preserve">TOTAL RD 20.30.30  </t>
  </si>
  <si>
    <t>Servicii sociale     Contract de servicii</t>
  </si>
  <si>
    <t>Servicii sociale      Contract de servicii</t>
  </si>
  <si>
    <t>TRUSOU NOU-NĂSCUȚI            Contract de furnizare</t>
  </si>
  <si>
    <t xml:space="preserve">TOTAL RD.57.02.02  </t>
  </si>
  <si>
    <t>PRIMUL GHIOZDAN  Contract Furnizare</t>
  </si>
  <si>
    <t xml:space="preserve">       Şef serviciu Contabilitate, Financiar, Buget            </t>
  </si>
  <si>
    <t xml:space="preserve">cartuşe pentru imprimante, multifuncționale, cartușe copiator,cartușe cu toner pentru copiatoare, fax, filme pentru fax. </t>
  </si>
  <si>
    <t>71317000-3</t>
  </si>
  <si>
    <t>SEPT 2020</t>
  </si>
  <si>
    <t>hârtie igienică, săpun lichid și rezervă, mănuşi latex, bonete, mături toate tipurile, şerveţele de hârtie, baterii, coș gunoi, pahare unică folosință, perie WC,  etc</t>
  </si>
  <si>
    <t>Servicii de curățenie      Contract de servicii</t>
  </si>
  <si>
    <t>37.1</t>
  </si>
  <si>
    <t>site, accesibilitate pers.cu dizabilități</t>
  </si>
  <si>
    <t>72417000-6</t>
  </si>
  <si>
    <t>98513310-8</t>
  </si>
  <si>
    <t>Servicii îngrijire la domiciliu                 Contract de servicii</t>
  </si>
  <si>
    <t>servicii medicale</t>
  </si>
  <si>
    <t>85121200-5</t>
  </si>
  <si>
    <t>INVESTIȚII</t>
  </si>
  <si>
    <t>TOTAL 71.01.01</t>
  </si>
  <si>
    <t>Expertiză tehnică pt reabiltare Cantină Socială</t>
  </si>
  <si>
    <t>DALI pt reabiltare Cantină Socială</t>
  </si>
  <si>
    <t>71322500-6</t>
  </si>
  <si>
    <t>BUGET   LOCAL</t>
  </si>
  <si>
    <t xml:space="preserve"> Reabilitare Centrul de Asistență Comunitară str. Dobrogei nr.58             Contract de lucrări</t>
  </si>
  <si>
    <t xml:space="preserve"> Reabilitare Centrul de Asistență Comunitară str. Dobrogei nr.58  Proiect tehnic             Contract de servicii</t>
  </si>
  <si>
    <t xml:space="preserve"> 45211200-1 45215210-2</t>
  </si>
  <si>
    <t>DALI pentru reabilitare Cantină socială                 Contract de servicii</t>
  </si>
  <si>
    <t>IUNIE  2020</t>
  </si>
  <si>
    <t>38.1</t>
  </si>
  <si>
    <t>servicii transfer date și configurări</t>
  </si>
  <si>
    <t>Verific.teh. a PT și DE pt. Schimbare de destinație PT4 în CAC</t>
  </si>
  <si>
    <t xml:space="preserve">TVA 5% CĂRŢI, PUBLICAŢII  </t>
  </si>
  <si>
    <t>Consilier achiziții publice</t>
  </si>
  <si>
    <t>72320000-4 72212610-8</t>
  </si>
  <si>
    <t>achiziții publice</t>
  </si>
  <si>
    <t>Elaborat Consilier</t>
  </si>
  <si>
    <t>MEDICAMENTE  (TVA 9%)</t>
  </si>
  <si>
    <t>Internet, telefonie fixă+trafic, cablu, telefonie mobilă,teleasistență, etc., alte servicii de telefonie</t>
  </si>
  <si>
    <t>71.01.02</t>
  </si>
  <si>
    <t>modernizare rețea calculatoare</t>
  </si>
  <si>
    <t>TOTAL 71.01.02</t>
  </si>
  <si>
    <t>SEPT. 2020</t>
  </si>
  <si>
    <t>OCT. 2020</t>
  </si>
  <si>
    <t>Teleasistență  Contract de servicii</t>
  </si>
  <si>
    <t>75804/14.09.2020</t>
  </si>
  <si>
    <t>servicii juridice</t>
  </si>
  <si>
    <t>79100000-5</t>
  </si>
  <si>
    <t>98000000-3</t>
  </si>
  <si>
    <t>71356100-9</t>
  </si>
  <si>
    <t>32420000-3</t>
  </si>
  <si>
    <t>PRIMĂRIA BRAȘOV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</si>
</sst>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style="medium">
        <color indexed="59"/>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20">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7"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5" xfId="0" applyFont="1" applyBorder="1" applyAlignment="1">
      <alignment vertical="center"/>
    </xf>
    <xf numFmtId="0" fontId="27" fillId="0" borderId="0" xfId="0" applyFont="1" applyAlignment="1">
      <alignment vertical="center"/>
    </xf>
    <xf numFmtId="0" fontId="27" fillId="0" borderId="24" xfId="0" applyFont="1" applyBorder="1" applyAlignment="1">
      <alignment horizontal="center" vertical="center"/>
    </xf>
    <xf numFmtId="0" fontId="29" fillId="0" borderId="0" xfId="0" applyFont="1" applyAlignment="1">
      <alignment vertical="center"/>
    </xf>
    <xf numFmtId="0" fontId="27" fillId="0" borderId="24"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vertical="center"/>
    </xf>
    <xf numFmtId="0" fontId="31" fillId="0" borderId="21" xfId="0" applyFont="1" applyBorder="1" applyAlignment="1">
      <alignment horizontal="center" vertical="center"/>
    </xf>
    <xf numFmtId="1" fontId="32" fillId="0" borderId="21" xfId="0" applyNumberFormat="1" applyFont="1" applyBorder="1" applyAlignment="1">
      <alignment horizontal="center" vertical="center"/>
    </xf>
    <xf numFmtId="0" fontId="32" fillId="0" borderId="21"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2"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4" xfId="0" applyFont="1" applyBorder="1" applyAlignment="1">
      <alignment vertical="center" wrapText="1"/>
    </xf>
    <xf numFmtId="0" fontId="31" fillId="0" borderId="22" xfId="0" applyFont="1" applyBorder="1" applyAlignment="1">
      <alignment vertical="center" wrapText="1"/>
    </xf>
    <xf numFmtId="0" fontId="31" fillId="0" borderId="21" xfId="0" applyFont="1" applyBorder="1" applyAlignment="1">
      <alignment vertical="center" wrapText="1"/>
    </xf>
    <xf numFmtId="49" fontId="31" fillId="0" borderId="21" xfId="0" applyNumberFormat="1" applyFont="1" applyBorder="1" applyAlignment="1">
      <alignment horizontal="center" vertical="center"/>
    </xf>
    <xf numFmtId="49" fontId="31" fillId="0" borderId="29" xfId="0" applyNumberFormat="1" applyFont="1" applyBorder="1" applyAlignment="1">
      <alignment horizontal="center" vertical="center"/>
    </xf>
    <xf numFmtId="0" fontId="31" fillId="0" borderId="26" xfId="0" applyFont="1" applyBorder="1" applyAlignment="1">
      <alignment vertical="center" wrapText="1"/>
    </xf>
    <xf numFmtId="0" fontId="33" fillId="0" borderId="30" xfId="0" applyFont="1" applyBorder="1" applyAlignment="1">
      <alignment vertical="center"/>
    </xf>
    <xf numFmtId="49" fontId="31" fillId="0" borderId="21" xfId="0" applyNumberFormat="1" applyFont="1" applyBorder="1" applyAlignment="1">
      <alignment horizontal="center" vertical="center" textRotation="90" wrapText="1"/>
    </xf>
    <xf numFmtId="2" fontId="31" fillId="0" borderId="29"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0" fontId="31" fillId="0" borderId="21" xfId="0" applyFont="1" applyBorder="1" applyAlignment="1">
      <alignment horizontal="center" vertical="center" textRotation="90"/>
    </xf>
    <xf numFmtId="0" fontId="31" fillId="0" borderId="30" xfId="0" applyFont="1" applyBorder="1" applyAlignment="1">
      <alignment horizontal="center" vertical="center" textRotation="90" wrapText="1"/>
    </xf>
    <xf numFmtId="0" fontId="31" fillId="0" borderId="21" xfId="0" applyFont="1" applyBorder="1" applyAlignment="1">
      <alignment horizontal="center" vertical="center" textRotation="90" wrapText="1"/>
    </xf>
    <xf numFmtId="0" fontId="31" fillId="0" borderId="21" xfId="0" applyFont="1" applyBorder="1" applyAlignment="1">
      <alignment horizontal="left" vertical="center" wrapText="1"/>
    </xf>
    <xf numFmtId="0" fontId="31" fillId="0" borderId="51" xfId="0" applyFont="1" applyBorder="1" applyAlignment="1">
      <alignment horizontal="center" vertical="center" textRotation="90"/>
    </xf>
    <xf numFmtId="0" fontId="32" fillId="0" borderId="21" xfId="0" applyFont="1" applyBorder="1" applyAlignment="1">
      <alignment horizontal="center" vertical="center" textRotation="90"/>
    </xf>
    <xf numFmtId="49" fontId="31" fillId="0" borderId="21" xfId="0" applyNumberFormat="1" applyFont="1" applyBorder="1" applyAlignment="1">
      <alignment horizontal="center" vertical="center" wrapText="1"/>
    </xf>
    <xf numFmtId="49" fontId="31" fillId="0" borderId="15" xfId="0" applyNumberFormat="1" applyFont="1" applyBorder="1" applyAlignment="1">
      <alignment horizontal="center" vertical="center" wrapText="1"/>
    </xf>
    <xf numFmtId="0" fontId="32" fillId="0" borderId="21" xfId="0" applyFont="1" applyBorder="1" applyAlignment="1">
      <alignment horizontal="center" vertical="center"/>
    </xf>
    <xf numFmtId="0" fontId="32" fillId="24" borderId="21"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3" xfId="0" applyFont="1" applyBorder="1" applyAlignment="1">
      <alignment horizontal="center" vertical="center" wrapText="1"/>
    </xf>
    <xf numFmtId="0" fontId="31" fillId="0" borderId="21" xfId="0" applyFont="1" applyBorder="1" applyAlignment="1">
      <alignment vertical="center"/>
    </xf>
    <xf numFmtId="0" fontId="31" fillId="0" borderId="30" xfId="0" applyFont="1" applyBorder="1" applyAlignment="1">
      <alignment vertical="center"/>
    </xf>
    <xf numFmtId="0" fontId="31" fillId="0" borderId="33" xfId="0" applyFont="1" applyBorder="1" applyAlignment="1">
      <alignment horizontal="center" vertical="center"/>
    </xf>
    <xf numFmtId="0" fontId="31" fillId="0" borderId="30" xfId="0" applyFont="1" applyBorder="1" applyAlignment="1">
      <alignment horizontal="center" vertical="center"/>
    </xf>
    <xf numFmtId="0" fontId="31" fillId="0" borderId="24"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textRotation="90" wrapText="1"/>
    </xf>
    <xf numFmtId="0" fontId="31" fillId="0" borderId="11" xfId="0" applyFont="1" applyBorder="1" applyAlignment="1">
      <alignment horizontal="center" vertical="center" textRotation="90" wrapText="1"/>
    </xf>
    <xf numFmtId="0" fontId="34" fillId="0" borderId="42"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21" xfId="0" applyNumberFormat="1" applyFont="1" applyBorder="1" applyAlignment="1">
      <alignment horizontal="center" vertical="center" wrapText="1"/>
    </xf>
    <xf numFmtId="0" fontId="36" fillId="0" borderId="21" xfId="0" applyFont="1" applyBorder="1" applyAlignment="1">
      <alignment horizontal="center"/>
    </xf>
    <xf numFmtId="0" fontId="36" fillId="0" borderId="21" xfId="0" applyFont="1" applyBorder="1" applyAlignment="1">
      <alignment horizontal="center" vertical="center"/>
    </xf>
    <xf numFmtId="0" fontId="35" fillId="0" borderId="21" xfId="0" applyFont="1" applyBorder="1" applyAlignment="1">
      <alignment horizontal="center" vertical="center"/>
    </xf>
    <xf numFmtId="0" fontId="36" fillId="0" borderId="21" xfId="0" applyFont="1" applyBorder="1"/>
    <xf numFmtId="0" fontId="31" fillId="0" borderId="21" xfId="0" applyFont="1" applyBorder="1" applyAlignment="1">
      <alignment horizontal="center" vertical="center" wrapText="1"/>
    </xf>
    <xf numFmtId="0"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2" fillId="0" borderId="21" xfId="0" quotePrefix="1" applyNumberFormat="1" applyFont="1" applyBorder="1" applyAlignment="1">
      <alignment horizontal="center" vertical="center"/>
    </xf>
    <xf numFmtId="49" fontId="37"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xf>
    <xf numFmtId="49" fontId="36" fillId="0" borderId="21" xfId="0" applyNumberFormat="1" applyFont="1" applyBorder="1" applyAlignment="1">
      <alignment vertical="center"/>
    </xf>
    <xf numFmtId="49" fontId="35" fillId="0" borderId="21" xfId="0" applyNumberFormat="1" applyFont="1" applyBorder="1" applyAlignment="1">
      <alignment vertical="center"/>
    </xf>
    <xf numFmtId="49" fontId="38" fillId="0" borderId="21" xfId="0" applyNumberFormat="1" applyFont="1" applyBorder="1" applyAlignment="1">
      <alignment horizontal="center" vertical="center" wrapText="1"/>
    </xf>
    <xf numFmtId="0" fontId="36" fillId="0" borderId="21" xfId="0" applyFont="1" applyBorder="1" applyAlignment="1">
      <alignment vertical="center"/>
    </xf>
    <xf numFmtId="0" fontId="35" fillId="0" borderId="21" xfId="0" applyFont="1" applyBorder="1" applyAlignment="1">
      <alignment vertical="center"/>
    </xf>
    <xf numFmtId="0" fontId="35" fillId="0" borderId="21" xfId="0" applyFont="1" applyBorder="1" applyAlignment="1">
      <alignment vertical="top" wrapText="1"/>
    </xf>
    <xf numFmtId="0" fontId="32" fillId="0" borderId="21" xfId="0" applyFont="1" applyBorder="1" applyAlignment="1">
      <alignment horizontal="center" vertical="center" wrapText="1"/>
    </xf>
    <xf numFmtId="2" fontId="36" fillId="0" borderId="21" xfId="0" applyNumberFormat="1" applyFont="1" applyBorder="1" applyAlignment="1">
      <alignment vertical="center" wrapText="1"/>
    </xf>
    <xf numFmtId="0" fontId="31" fillId="0" borderId="21" xfId="0" applyFont="1" applyBorder="1" applyAlignment="1">
      <alignment horizontal="left" vertical="top" wrapText="1"/>
    </xf>
    <xf numFmtId="0" fontId="31" fillId="0" borderId="14" xfId="0" applyFont="1" applyBorder="1" applyAlignment="1">
      <alignment horizontal="center" vertical="center" wrapText="1"/>
    </xf>
    <xf numFmtId="49" fontId="36" fillId="0" borderId="21" xfId="0" applyNumberFormat="1" applyFont="1" applyBorder="1" applyAlignment="1">
      <alignment horizontal="center" vertical="center"/>
    </xf>
    <xf numFmtId="49" fontId="35" fillId="0" borderId="21" xfId="0" applyNumberFormat="1" applyFont="1" applyBorder="1" applyAlignment="1">
      <alignment horizontal="center" vertical="center"/>
    </xf>
    <xf numFmtId="0" fontId="36" fillId="24" borderId="21" xfId="0" applyFont="1" applyFill="1" applyBorder="1" applyAlignment="1">
      <alignment vertical="top" wrapText="1"/>
    </xf>
    <xf numFmtId="0" fontId="32" fillId="24" borderId="21" xfId="0" applyFont="1" applyFill="1" applyBorder="1" applyAlignment="1">
      <alignment horizontal="center" vertical="center" wrapText="1"/>
    </xf>
    <xf numFmtId="0" fontId="31" fillId="0" borderId="21" xfId="0" applyFont="1" applyBorder="1" applyAlignment="1">
      <alignment vertical="top" wrapText="1"/>
    </xf>
    <xf numFmtId="0" fontId="38" fillId="0" borderId="21" xfId="0" applyFont="1" applyBorder="1" applyAlignment="1">
      <alignment vertical="top" wrapText="1"/>
    </xf>
    <xf numFmtId="0" fontId="31" fillId="0" borderId="21" xfId="0" applyFont="1" applyBorder="1" applyAlignment="1">
      <alignment wrapText="1"/>
    </xf>
    <xf numFmtId="0" fontId="34" fillId="0" borderId="21" xfId="0" applyFont="1" applyFill="1" applyBorder="1" applyAlignment="1">
      <alignment vertical="top" wrapText="1"/>
    </xf>
    <xf numFmtId="0" fontId="31" fillId="0" borderId="21" xfId="0" applyFont="1" applyFill="1" applyBorder="1" applyAlignment="1">
      <alignment horizontal="center" vertical="center" wrapText="1"/>
    </xf>
    <xf numFmtId="0" fontId="34" fillId="0" borderId="21" xfId="0" applyFont="1" applyBorder="1" applyAlignment="1">
      <alignment vertical="center" wrapText="1"/>
    </xf>
    <xf numFmtId="0" fontId="34" fillId="0" borderId="23" xfId="0" applyFont="1" applyBorder="1" applyAlignment="1">
      <alignment horizontal="center" vertical="center" wrapText="1"/>
    </xf>
    <xf numFmtId="0" fontId="34" fillId="0" borderId="21" xfId="0" applyFont="1" applyBorder="1" applyAlignment="1">
      <alignment vertical="top" wrapText="1"/>
    </xf>
    <xf numFmtId="2" fontId="32" fillId="0" borderId="21" xfId="0" quotePrefix="1" applyNumberFormat="1" applyFont="1" applyBorder="1" applyAlignment="1">
      <alignment horizontal="center" vertical="center"/>
    </xf>
    <xf numFmtId="0" fontId="31" fillId="0" borderId="21" xfId="0" applyFont="1" applyBorder="1" applyAlignment="1">
      <alignment horizontal="center" vertical="center" wrapText="1"/>
    </xf>
    <xf numFmtId="49" fontId="37" fillId="0" borderId="21" xfId="0" applyNumberFormat="1" applyFont="1" applyBorder="1" applyAlignment="1">
      <alignment vertical="center"/>
    </xf>
    <xf numFmtId="49" fontId="38" fillId="0" borderId="21" xfId="0" applyNumberFormat="1" applyFont="1" applyBorder="1" applyAlignment="1">
      <alignment vertical="center"/>
    </xf>
    <xf numFmtId="0" fontId="31" fillId="0" borderId="21" xfId="0" applyFont="1" applyBorder="1" applyAlignment="1">
      <alignment horizontal="right" vertical="center"/>
    </xf>
    <xf numFmtId="49" fontId="37" fillId="0" borderId="21"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0" fontId="32" fillId="0" borderId="0" xfId="0" applyFont="1" applyBorder="1" applyAlignment="1">
      <alignment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horizontal="right" vertical="center"/>
    </xf>
    <xf numFmtId="0" fontId="31" fillId="0" borderId="0" xfId="0" applyFont="1" applyAlignment="1">
      <alignment vertical="center"/>
    </xf>
    <xf numFmtId="2" fontId="31"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7"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5" xfId="0" applyFont="1" applyBorder="1" applyAlignment="1">
      <alignment vertical="center"/>
    </xf>
    <xf numFmtId="0" fontId="34" fillId="0" borderId="0" xfId="0" applyFont="1" applyAlignment="1">
      <alignment vertical="center"/>
    </xf>
    <xf numFmtId="0" fontId="34" fillId="0" borderId="37"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7" xfId="0" applyFont="1" applyBorder="1" applyAlignment="1">
      <alignment horizontal="right" vertical="center"/>
    </xf>
    <xf numFmtId="0" fontId="40" fillId="0" borderId="0" xfId="0" applyFont="1" applyAlignment="1">
      <alignment vertical="center"/>
    </xf>
    <xf numFmtId="0" fontId="34" fillId="0" borderId="37" xfId="0" applyFont="1" applyBorder="1" applyAlignment="1">
      <alignment horizontal="center" vertical="center"/>
    </xf>
    <xf numFmtId="0" fontId="34" fillId="0" borderId="35"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3" xfId="0" applyFont="1" applyBorder="1" applyAlignment="1">
      <alignment horizontal="center" vertical="center" wrapText="1"/>
    </xf>
    <xf numFmtId="0" fontId="39" fillId="0" borderId="21"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21" xfId="0" applyFont="1" applyBorder="1" applyAlignment="1">
      <alignment horizontal="center" vertical="center" wrapText="1"/>
    </xf>
    <xf numFmtId="49" fontId="39" fillId="0" borderId="21"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42"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9" xfId="0" applyFont="1" applyBorder="1" applyAlignment="1">
      <alignment horizontal="center" vertical="center" textRotation="90" wrapText="1"/>
    </xf>
    <xf numFmtId="0" fontId="31" fillId="0" borderId="36" xfId="0" applyFont="1" applyBorder="1" applyAlignment="1">
      <alignment horizontal="center" vertical="center"/>
    </xf>
    <xf numFmtId="0" fontId="31" fillId="0" borderId="19" xfId="0" applyFont="1" applyBorder="1" applyAlignment="1">
      <alignment horizontal="center" vertical="center" wrapText="1"/>
    </xf>
    <xf numFmtId="0" fontId="31" fillId="0" borderId="24" xfId="0" applyFont="1" applyBorder="1" applyAlignment="1">
      <alignment horizontal="center" vertical="center" textRotation="90" wrapText="1"/>
    </xf>
    <xf numFmtId="0" fontId="31" fillId="0" borderId="24" xfId="0" applyFont="1" applyBorder="1" applyAlignment="1">
      <alignment horizontal="center" vertical="center" wrapText="1"/>
    </xf>
    <xf numFmtId="2" fontId="32" fillId="0" borderId="43" xfId="0" applyNumberFormat="1" applyFont="1" applyBorder="1" applyAlignment="1">
      <alignment horizontal="center" vertical="center" wrapText="1"/>
    </xf>
    <xf numFmtId="0" fontId="31" fillId="0" borderId="14" xfId="0" applyFont="1" applyBorder="1" applyAlignment="1">
      <alignment horizontal="center" vertical="center"/>
    </xf>
    <xf numFmtId="0" fontId="31" fillId="0" borderId="22" xfId="0" applyFont="1" applyBorder="1" applyAlignment="1">
      <alignment horizontal="center" vertical="center" wrapText="1"/>
    </xf>
    <xf numFmtId="0" fontId="32" fillId="0" borderId="24" xfId="0" applyFont="1" applyBorder="1" applyAlignment="1">
      <alignment horizontal="center" vertical="center"/>
    </xf>
    <xf numFmtId="0" fontId="41" fillId="0" borderId="0" xfId="0" applyFont="1" applyAlignment="1">
      <alignment vertical="center"/>
    </xf>
    <xf numFmtId="0" fontId="31" fillId="0" borderId="28" xfId="0" applyFont="1" applyBorder="1" applyAlignment="1">
      <alignment horizontal="center" vertical="center"/>
    </xf>
    <xf numFmtId="0" fontId="31" fillId="0" borderId="26" xfId="0" applyFont="1" applyBorder="1" applyAlignment="1">
      <alignment horizontal="center" vertical="center" wrapText="1"/>
    </xf>
    <xf numFmtId="2" fontId="32" fillId="0" borderId="46"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13" xfId="0" applyFont="1" applyBorder="1" applyAlignment="1">
      <alignment horizontal="center" vertical="center" textRotation="90" wrapText="1"/>
    </xf>
    <xf numFmtId="0" fontId="31" fillId="0" borderId="27" xfId="0" applyFont="1" applyBorder="1" applyAlignment="1">
      <alignment horizontal="center" vertical="center"/>
    </xf>
    <xf numFmtId="2" fontId="32" fillId="0" borderId="33" xfId="0" applyNumberFormat="1" applyFont="1" applyBorder="1" applyAlignment="1">
      <alignment horizontal="center" vertical="center"/>
    </xf>
    <xf numFmtId="2" fontId="32" fillId="0" borderId="30" xfId="0" applyNumberFormat="1" applyFont="1" applyBorder="1" applyAlignment="1">
      <alignment horizontal="center" vertical="center"/>
    </xf>
    <xf numFmtId="0" fontId="31" fillId="0" borderId="29"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vertical="center"/>
    </xf>
    <xf numFmtId="0" fontId="31" fillId="0" borderId="13" xfId="0" applyFont="1" applyBorder="1" applyAlignment="1">
      <alignment vertical="center"/>
    </xf>
    <xf numFmtId="0" fontId="34" fillId="0" borderId="0" xfId="0" applyFont="1"/>
    <xf numFmtId="0" fontId="42" fillId="0" borderId="0" xfId="0" applyFont="1"/>
    <xf numFmtId="0" fontId="38" fillId="0" borderId="32" xfId="0" applyFont="1" applyBorder="1" applyAlignment="1">
      <alignment horizontal="center" vertical="center" textRotation="90" wrapText="1"/>
    </xf>
    <xf numFmtId="0" fontId="38" fillId="0" borderId="42"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2" fillId="0" borderId="33" xfId="0" applyFont="1" applyBorder="1" applyAlignment="1">
      <alignment horizontal="center" vertical="center"/>
    </xf>
    <xf numFmtId="0" fontId="32" fillId="0" borderId="52" xfId="0" applyFont="1" applyBorder="1" applyAlignment="1">
      <alignment horizontal="center" vertical="center"/>
    </xf>
    <xf numFmtId="0" fontId="31" fillId="0" borderId="19" xfId="0" applyFont="1" applyBorder="1" applyAlignment="1">
      <alignment horizontal="center" vertical="center"/>
    </xf>
    <xf numFmtId="0" fontId="31" fillId="0" borderId="53" xfId="0" applyFont="1" applyBorder="1" applyAlignment="1">
      <alignment horizontal="center" vertical="center"/>
    </xf>
    <xf numFmtId="0" fontId="32" fillId="0" borderId="24" xfId="0" applyFont="1" applyBorder="1" applyAlignment="1">
      <alignment horizontal="center" vertical="center"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1" fillId="0" borderId="30" xfId="0" applyFont="1" applyBorder="1" applyAlignment="1">
      <alignment vertical="center" wrapText="1"/>
    </xf>
    <xf numFmtId="0" fontId="34" fillId="0" borderId="0"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2" xfId="0" applyFont="1" applyBorder="1" applyAlignment="1">
      <alignment horizontal="center" vertical="center"/>
    </xf>
    <xf numFmtId="0" fontId="31" fillId="0" borderId="14"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9" xfId="0" applyFont="1" applyBorder="1" applyAlignment="1">
      <alignment horizontal="center" vertical="center"/>
    </xf>
    <xf numFmtId="0" fontId="32" fillId="0" borderId="19" xfId="0" applyFont="1" applyBorder="1" applyAlignment="1">
      <alignment horizontal="center" vertical="center" wrapText="1"/>
    </xf>
    <xf numFmtId="1" fontId="32" fillId="0" borderId="33" xfId="0" applyNumberFormat="1" applyFont="1" applyBorder="1" applyAlignment="1">
      <alignment horizontal="center" vertical="center"/>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32" xfId="0" applyNumberFormat="1" applyFont="1" applyBorder="1" applyAlignment="1">
      <alignment horizontal="center" vertical="center" textRotation="90"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14" xfId="0" applyFont="1" applyBorder="1" applyAlignment="1">
      <alignment vertical="center" wrapText="1"/>
    </xf>
    <xf numFmtId="0" fontId="35" fillId="0" borderId="21" xfId="0" applyFont="1" applyBorder="1" applyAlignment="1">
      <alignment horizontal="left" vertical="top" wrapText="1"/>
    </xf>
    <xf numFmtId="0" fontId="32" fillId="0" borderId="33" xfId="0" applyFont="1" applyBorder="1" applyAlignment="1">
      <alignment horizontal="center" vertical="center" wrapText="1"/>
    </xf>
    <xf numFmtId="49" fontId="32" fillId="0" borderId="21" xfId="0" applyNumberFormat="1" applyFont="1" applyBorder="1" applyAlignment="1">
      <alignment horizontal="center" vertical="center"/>
    </xf>
    <xf numFmtId="0" fontId="32" fillId="0" borderId="21" xfId="0" applyFont="1" applyBorder="1" applyAlignment="1">
      <alignment vertical="center" wrapText="1"/>
    </xf>
    <xf numFmtId="49" fontId="31" fillId="0" borderId="21" xfId="0" applyNumberFormat="1" applyFont="1" applyBorder="1" applyAlignment="1">
      <alignment horizontal="center" vertical="center" wrapText="1"/>
    </xf>
    <xf numFmtId="0" fontId="32" fillId="0" borderId="21" xfId="0"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wrapText="1"/>
    </xf>
    <xf numFmtId="0" fontId="37" fillId="0" borderId="21" xfId="0" applyFont="1" applyBorder="1" applyAlignment="1">
      <alignment horizontal="center" vertical="center" wrapText="1"/>
    </xf>
    <xf numFmtId="0" fontId="38" fillId="0" borderId="21" xfId="0" applyFont="1" applyBorder="1" applyAlignment="1">
      <alignment horizontal="center" vertical="center" wrapText="1"/>
    </xf>
    <xf numFmtId="0" fontId="27" fillId="0" borderId="0" xfId="0" applyFont="1" applyBorder="1" applyAlignment="1">
      <alignment horizontal="center" vertical="center" wrapText="1"/>
    </xf>
    <xf numFmtId="0" fontId="31" fillId="0" borderId="21" xfId="0" applyFont="1" applyBorder="1" applyAlignment="1">
      <alignment horizontal="center" vertical="center"/>
    </xf>
    <xf numFmtId="0" fontId="39" fillId="0" borderId="30" xfId="0" applyFont="1" applyBorder="1" applyAlignment="1">
      <alignment vertical="center"/>
    </xf>
    <xf numFmtId="0" fontId="39" fillId="0" borderId="21" xfId="0" applyFont="1" applyBorder="1" applyAlignment="1">
      <alignment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1" fillId="0" borderId="24" xfId="0" applyNumberFormat="1" applyFont="1" applyBorder="1" applyAlignment="1">
      <alignment horizontal="center" vertical="center" wrapText="1"/>
    </xf>
    <xf numFmtId="2" fontId="32" fillId="0" borderId="24" xfId="0" applyNumberFormat="1" applyFont="1" applyBorder="1" applyAlignment="1">
      <alignment horizontal="center" vertical="center"/>
    </xf>
    <xf numFmtId="2" fontId="32" fillId="0" borderId="19" xfId="0" applyNumberFormat="1" applyFont="1" applyBorder="1" applyAlignment="1">
      <alignment horizontal="center" vertical="center" wrapText="1"/>
    </xf>
    <xf numFmtId="0" fontId="32" fillId="0" borderId="14" xfId="0" applyFont="1" applyBorder="1" applyAlignment="1">
      <alignment horizontal="center" vertical="center" textRotation="90"/>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14" xfId="0" applyFont="1" applyBorder="1" applyAlignment="1">
      <alignment horizontal="center" vertical="center"/>
    </xf>
    <xf numFmtId="49" fontId="31" fillId="0" borderId="21" xfId="0" applyNumberFormat="1" applyFont="1" applyBorder="1" applyAlignment="1">
      <alignment horizontal="center" vertical="center" wrapText="1"/>
    </xf>
    <xf numFmtId="49" fontId="31" fillId="0" borderId="24" xfId="0" applyNumberFormat="1" applyFont="1" applyBorder="1" applyAlignment="1">
      <alignment horizontal="center" vertical="center" wrapText="1"/>
    </xf>
    <xf numFmtId="0" fontId="31" fillId="0" borderId="14" xfId="0" applyFont="1" applyBorder="1" applyAlignment="1">
      <alignment horizontal="center" vertical="center" textRotation="90" wrapText="1"/>
    </xf>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32"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5" fillId="0" borderId="21" xfId="0" applyFont="1" applyBorder="1" applyAlignment="1">
      <alignment vertical="center" wrapText="1"/>
    </xf>
    <xf numFmtId="2" fontId="32"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14"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1" fillId="0" borderId="21" xfId="0"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17" fontId="36" fillId="0" borderId="21" xfId="0" applyNumberFormat="1" applyFont="1" applyBorder="1" applyAlignment="1">
      <alignment horizontal="center" vertical="center"/>
    </xf>
    <xf numFmtId="17" fontId="35" fillId="0" borderId="21" xfId="0" applyNumberFormat="1"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14" xfId="0" applyFont="1" applyBorder="1" applyAlignment="1">
      <alignment horizontal="center" vertical="center"/>
    </xf>
    <xf numFmtId="0" fontId="36" fillId="0" borderId="21" xfId="0" applyFont="1" applyBorder="1" applyAlignment="1">
      <alignment horizontal="center" vertical="center" wrapText="1"/>
    </xf>
    <xf numFmtId="0" fontId="32" fillId="0" borderId="33" xfId="0" applyNumberFormat="1" applyFont="1" applyBorder="1" applyAlignment="1">
      <alignment horizontal="center" vertical="center"/>
    </xf>
    <xf numFmtId="0" fontId="32" fillId="0" borderId="32" xfId="0" applyFont="1" applyBorder="1" applyAlignment="1">
      <alignment horizontal="center" vertical="center"/>
    </xf>
    <xf numFmtId="0" fontId="32" fillId="0" borderId="14" xfId="0" applyFont="1" applyBorder="1" applyAlignment="1">
      <alignment horizontal="center" vertical="center"/>
    </xf>
    <xf numFmtId="2" fontId="32" fillId="0" borderId="21"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0"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47"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45" xfId="0" applyFont="1" applyBorder="1" applyAlignment="1">
      <alignment horizontal="center" vertical="center" textRotation="90" wrapText="1"/>
    </xf>
    <xf numFmtId="0" fontId="31" fillId="0" borderId="32" xfId="0" applyFont="1" applyBorder="1" applyAlignment="1">
      <alignment horizontal="center" vertical="center" textRotation="90" wrapText="1"/>
    </xf>
    <xf numFmtId="0" fontId="31" fillId="0" borderId="1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50"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1" fillId="0" borderId="35" xfId="0" applyFont="1" applyBorder="1" applyAlignment="1">
      <alignment horizontal="center" vertical="center" textRotation="90"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1" fillId="0" borderId="21" xfId="0" applyFont="1" applyFill="1" applyBorder="1" applyAlignment="1">
      <alignment horizontal="center" vertical="center" wrapText="1"/>
    </xf>
    <xf numFmtId="0"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24" borderId="21" xfId="0" applyFont="1" applyFill="1" applyBorder="1" applyAlignment="1">
      <alignment horizontal="center" vertical="center"/>
    </xf>
    <xf numFmtId="0" fontId="32" fillId="0" borderId="21"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14" xfId="0" applyNumberFormat="1" applyFont="1" applyBorder="1" applyAlignment="1">
      <alignment horizontal="center" vertical="center"/>
    </xf>
    <xf numFmtId="0" fontId="31" fillId="0" borderId="21" xfId="0" applyFont="1" applyBorder="1" applyAlignment="1">
      <alignment horizontal="left" vertical="top" wrapText="1"/>
    </xf>
    <xf numFmtId="0" fontId="31" fillId="0" borderId="21" xfId="0" applyFont="1" applyBorder="1" applyAlignment="1">
      <alignment horizontal="center" vertical="center" wrapText="1"/>
    </xf>
    <xf numFmtId="0" fontId="25" fillId="0" borderId="0" xfId="0" applyFont="1" applyBorder="1"/>
    <xf numFmtId="0" fontId="31" fillId="0" borderId="3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2" xfId="0" applyFont="1" applyBorder="1" applyAlignment="1">
      <alignment horizontal="center" vertical="center" wrapText="1"/>
    </xf>
    <xf numFmtId="49" fontId="31" fillId="0" borderId="21" xfId="0" applyNumberFormat="1" applyFont="1" applyBorder="1" applyAlignment="1">
      <alignment horizontal="center" vertical="center" wrapText="1"/>
    </xf>
    <xf numFmtId="49" fontId="31" fillId="0" borderId="21" xfId="0" applyNumberFormat="1" applyFont="1" applyBorder="1" applyAlignment="1" applyProtection="1">
      <alignment horizontal="center" vertical="center" wrapText="1"/>
    </xf>
    <xf numFmtId="0" fontId="35" fillId="0" borderId="21" xfId="0" applyFont="1" applyFill="1" applyBorder="1" applyAlignment="1">
      <alignment horizontal="left" vertical="center" wrapText="1"/>
    </xf>
    <xf numFmtId="0" fontId="31" fillId="0" borderId="15" xfId="0" applyFont="1" applyBorder="1" applyAlignment="1">
      <alignment horizontal="center" vertical="center" textRotation="90" wrapText="1"/>
    </xf>
    <xf numFmtId="0" fontId="35" fillId="0" borderId="32" xfId="0" applyFont="1" applyBorder="1" applyAlignment="1">
      <alignment horizontal="center" vertical="center" textRotation="90" wrapText="1"/>
    </xf>
    <xf numFmtId="0" fontId="35" fillId="0" borderId="15"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xf numFmtId="0" fontId="36" fillId="0" borderId="21" xfId="0" applyFont="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W106"/>
  <sheetViews>
    <sheetView zoomScale="69" zoomScaleNormal="69" workbookViewId="0">
      <selection activeCell="F1" sqref="F1"/>
    </sheetView>
  </sheetViews>
  <sheetFormatPr defaultRowHeight="15" x14ac:dyDescent="0.2"/>
  <cols>
    <col min="1" max="1" width="5.7109375" style="17" customWidth="1"/>
    <col min="2" max="2" width="10.5703125" style="17" customWidth="1"/>
    <col min="3" max="3" width="6.42578125" style="18" customWidth="1"/>
    <col min="4" max="4" width="25.5703125" style="19" customWidth="1"/>
    <col min="5" max="5" width="18.7109375" style="20" customWidth="1"/>
    <col min="6" max="6" width="10.7109375" style="21" hidden="1" customWidth="1"/>
    <col min="7" max="7" width="9.85546875" style="22" hidden="1" customWidth="1"/>
    <col min="8" max="8" width="11" style="22" hidden="1" customWidth="1"/>
    <col min="9" max="9" width="8.7109375" style="23" hidden="1" customWidth="1"/>
    <col min="10" max="10" width="10.42578125" style="23" hidden="1" customWidth="1"/>
    <col min="11" max="11" width="12.85546875" style="24" hidden="1" customWidth="1"/>
    <col min="12" max="12" width="20.5703125" style="25" customWidth="1"/>
    <col min="13" max="13" width="19.85546875" style="18" customWidth="1"/>
    <col min="14" max="14" width="19.42578125" style="18" customWidth="1"/>
    <col min="15" max="15" width="19.28515625" style="18" customWidth="1"/>
    <col min="16" max="16" width="21.42578125" style="18" customWidth="1"/>
    <col min="17" max="17" width="20.42578125" style="18" customWidth="1"/>
    <col min="18" max="18" width="21" style="25" customWidth="1"/>
    <col min="19" max="19" width="15.42578125" style="25" customWidth="1"/>
    <col min="20" max="20" width="19.42578125" style="25" customWidth="1"/>
    <col min="21" max="21" width="14.42578125" style="25" customWidth="1"/>
    <col min="22" max="22" width="14.5703125" style="25" customWidth="1"/>
    <col min="23" max="23" width="19.140625" style="25" customWidth="1"/>
    <col min="24" max="24" width="14.5703125" style="25" customWidth="1"/>
    <col min="25" max="16384" width="9.140625" style="25"/>
  </cols>
  <sheetData>
    <row r="4" spans="1:26" ht="18.75" x14ac:dyDescent="0.2">
      <c r="A4" s="29"/>
      <c r="B4" s="29"/>
      <c r="C4" s="30"/>
      <c r="D4" s="31"/>
      <c r="E4" s="32"/>
    </row>
    <row r="5" spans="1:26" ht="15" customHeight="1" x14ac:dyDescent="0.2">
      <c r="A5" s="154"/>
      <c r="B5" s="364" t="s">
        <v>185</v>
      </c>
      <c r="C5" s="364"/>
      <c r="D5" s="364"/>
      <c r="E5" s="364"/>
      <c r="F5" s="364"/>
      <c r="G5" s="364"/>
      <c r="H5" s="364"/>
      <c r="I5" s="364"/>
      <c r="J5" s="364"/>
      <c r="K5" s="364"/>
      <c r="L5" s="364"/>
      <c r="M5" s="155"/>
      <c r="N5" s="155"/>
      <c r="O5" s="155"/>
      <c r="P5" s="155"/>
      <c r="Q5" s="363"/>
      <c r="R5" s="363"/>
      <c r="S5" s="363"/>
      <c r="T5" s="154"/>
      <c r="U5" s="156"/>
      <c r="V5" s="156"/>
      <c r="W5" s="156"/>
      <c r="X5" s="156"/>
      <c r="Y5" s="156"/>
      <c r="Z5" s="33"/>
    </row>
    <row r="6" spans="1:26" ht="15" customHeight="1" x14ac:dyDescent="0.2">
      <c r="A6" s="154"/>
      <c r="B6" s="364" t="s">
        <v>0</v>
      </c>
      <c r="C6" s="364"/>
      <c r="D6" s="364"/>
      <c r="E6" s="364"/>
      <c r="F6" s="157"/>
      <c r="G6" s="158"/>
      <c r="H6" s="158"/>
      <c r="I6" s="224"/>
      <c r="J6" s="224"/>
      <c r="K6" s="160"/>
      <c r="L6" s="161"/>
      <c r="M6" s="155"/>
      <c r="N6" s="155"/>
      <c r="O6" s="155"/>
      <c r="P6" s="155"/>
      <c r="Q6" s="363"/>
      <c r="R6" s="363"/>
      <c r="S6" s="363"/>
      <c r="T6" s="156"/>
      <c r="U6" s="363" t="s">
        <v>183</v>
      </c>
      <c r="V6" s="363"/>
      <c r="W6" s="363"/>
      <c r="X6" s="363"/>
      <c r="Y6" s="156"/>
      <c r="Z6" s="33"/>
    </row>
    <row r="7" spans="1:26" ht="18" customHeight="1" x14ac:dyDescent="0.2">
      <c r="A7" s="154"/>
      <c r="B7" s="364" t="s">
        <v>1</v>
      </c>
      <c r="C7" s="364"/>
      <c r="D7" s="364"/>
      <c r="E7" s="364"/>
      <c r="F7" s="162"/>
      <c r="G7" s="158"/>
      <c r="H7" s="158"/>
      <c r="I7" s="224"/>
      <c r="J7" s="224"/>
      <c r="K7" s="160"/>
      <c r="L7" s="161"/>
      <c r="M7" s="155"/>
      <c r="N7" s="155"/>
      <c r="O7" s="155"/>
      <c r="P7" s="155"/>
      <c r="Q7" s="156"/>
      <c r="R7" s="156"/>
      <c r="S7" s="156"/>
      <c r="T7" s="156"/>
      <c r="U7" s="366" t="s">
        <v>244</v>
      </c>
      <c r="V7" s="366"/>
      <c r="W7" s="366"/>
      <c r="X7" s="366"/>
      <c r="Y7" s="156"/>
      <c r="Z7" s="33"/>
    </row>
    <row r="8" spans="1:26" ht="18.75" x14ac:dyDescent="0.2">
      <c r="A8" s="154"/>
      <c r="B8" s="154"/>
      <c r="C8" s="154"/>
      <c r="D8" s="163"/>
      <c r="E8" s="163"/>
      <c r="F8" s="162"/>
      <c r="G8" s="158"/>
      <c r="H8" s="158"/>
      <c r="I8" s="224"/>
      <c r="J8" s="224"/>
      <c r="K8" s="160"/>
      <c r="L8" s="161"/>
      <c r="M8" s="155"/>
      <c r="N8" s="155"/>
      <c r="O8" s="155"/>
      <c r="P8" s="155"/>
      <c r="Q8" s="156" t="s">
        <v>226</v>
      </c>
      <c r="R8" s="156"/>
      <c r="S8" s="156"/>
      <c r="T8" s="156"/>
      <c r="U8" s="366" t="s">
        <v>227</v>
      </c>
      <c r="V8" s="366"/>
      <c r="W8" s="366"/>
      <c r="X8" s="366"/>
      <c r="Y8" s="366"/>
      <c r="Z8" s="33"/>
    </row>
    <row r="9" spans="1:26" ht="18.75" x14ac:dyDescent="0.2">
      <c r="A9" s="155"/>
      <c r="B9" s="155"/>
      <c r="C9" s="155"/>
      <c r="D9" s="164"/>
      <c r="E9" s="165"/>
      <c r="F9" s="162"/>
      <c r="G9" s="158"/>
      <c r="H9" s="158"/>
      <c r="I9" s="224"/>
      <c r="J9" s="224"/>
      <c r="K9" s="160"/>
      <c r="L9" s="161"/>
      <c r="M9" s="155"/>
      <c r="N9" s="155"/>
      <c r="O9" s="155"/>
      <c r="P9" s="155"/>
      <c r="Q9" s="154"/>
      <c r="R9" s="166"/>
      <c r="S9" s="166"/>
      <c r="T9" s="166"/>
      <c r="U9" s="156"/>
      <c r="V9" s="156"/>
      <c r="W9" s="156"/>
      <c r="X9" s="156"/>
      <c r="Y9" s="156"/>
      <c r="Z9" s="34"/>
    </row>
    <row r="10" spans="1:26" ht="20.25" x14ac:dyDescent="0.2">
      <c r="A10" s="155"/>
      <c r="B10" s="155"/>
      <c r="C10" s="365" t="s">
        <v>294</v>
      </c>
      <c r="D10" s="365"/>
      <c r="E10" s="365"/>
      <c r="F10" s="365"/>
      <c r="G10" s="365"/>
      <c r="H10" s="365"/>
      <c r="I10" s="365"/>
      <c r="J10" s="365"/>
      <c r="K10" s="365"/>
      <c r="L10" s="365"/>
      <c r="M10" s="365"/>
      <c r="N10" s="365"/>
      <c r="O10" s="365"/>
      <c r="P10" s="365"/>
      <c r="Q10" s="365"/>
      <c r="R10" s="365"/>
      <c r="S10" s="365"/>
      <c r="T10" s="365"/>
      <c r="U10" s="365"/>
      <c r="V10" s="365"/>
      <c r="W10" s="365"/>
      <c r="X10" s="365"/>
      <c r="Y10" s="161"/>
    </row>
    <row r="11" spans="1:26" ht="15" customHeight="1" x14ac:dyDescent="0.2">
      <c r="A11" s="155"/>
      <c r="B11" s="155"/>
      <c r="C11" s="155"/>
      <c r="D11" s="167"/>
      <c r="E11" s="164"/>
      <c r="F11" s="168"/>
      <c r="G11" s="158"/>
      <c r="H11" s="158"/>
      <c r="I11" s="224"/>
      <c r="J11" s="224"/>
      <c r="K11" s="160"/>
      <c r="L11" s="161"/>
      <c r="M11" s="155"/>
      <c r="N11" s="169" t="s">
        <v>246</v>
      </c>
      <c r="O11" s="169"/>
      <c r="P11" s="169"/>
      <c r="Q11" s="169"/>
      <c r="R11" s="161"/>
      <c r="S11" s="161"/>
      <c r="T11" s="161"/>
      <c r="U11" s="161"/>
      <c r="V11" s="161"/>
      <c r="W11" s="161"/>
      <c r="X11" s="161"/>
      <c r="Y11" s="161"/>
    </row>
    <row r="12" spans="1:26" ht="15" customHeight="1" x14ac:dyDescent="0.2">
      <c r="A12" s="155"/>
      <c r="B12" s="155"/>
      <c r="C12" s="155"/>
      <c r="D12" s="155"/>
      <c r="E12" s="164"/>
      <c r="F12" s="170"/>
      <c r="G12" s="224"/>
      <c r="H12" s="224"/>
      <c r="I12" s="224"/>
      <c r="J12" s="224"/>
      <c r="K12" s="171"/>
      <c r="L12" s="155"/>
      <c r="M12" s="155"/>
      <c r="N12" s="155"/>
      <c r="O12" s="155"/>
      <c r="P12" s="155"/>
      <c r="Q12" s="155"/>
      <c r="R12" s="161"/>
      <c r="S12" s="161"/>
      <c r="T12" s="161"/>
      <c r="U12" s="161"/>
      <c r="V12" s="161"/>
      <c r="W12" s="161"/>
      <c r="X12" s="161"/>
      <c r="Y12" s="161"/>
    </row>
    <row r="13" spans="1:26" ht="15" customHeight="1" x14ac:dyDescent="0.2">
      <c r="A13" s="155"/>
      <c r="B13" s="155"/>
      <c r="C13" s="155"/>
      <c r="D13" s="155"/>
      <c r="E13" s="164"/>
      <c r="F13" s="170"/>
      <c r="G13" s="224"/>
      <c r="H13" s="224"/>
      <c r="I13" s="224"/>
      <c r="J13" s="224"/>
      <c r="K13" s="171"/>
      <c r="L13" s="155"/>
      <c r="M13" s="155"/>
      <c r="N13" s="172"/>
      <c r="O13" s="155"/>
      <c r="P13" s="155"/>
      <c r="Q13" s="155"/>
      <c r="R13" s="161"/>
      <c r="S13" s="161"/>
      <c r="T13" s="161"/>
      <c r="U13" s="161"/>
      <c r="V13" s="161"/>
      <c r="W13" s="161"/>
      <c r="X13" s="161"/>
      <c r="Y13" s="161"/>
    </row>
    <row r="14" spans="1:26" ht="15.75" x14ac:dyDescent="0.2">
      <c r="A14" s="155"/>
      <c r="B14" s="145" t="s">
        <v>2</v>
      </c>
      <c r="C14" s="173"/>
      <c r="D14" s="145" t="s">
        <v>349</v>
      </c>
      <c r="E14" s="164"/>
      <c r="F14" s="168"/>
      <c r="G14" s="158"/>
      <c r="H14" s="158"/>
      <c r="I14" s="224"/>
      <c r="J14" s="224"/>
      <c r="K14" s="160"/>
      <c r="L14" s="161"/>
      <c r="M14" s="155"/>
      <c r="N14" s="155"/>
      <c r="O14" s="155"/>
      <c r="P14" s="155"/>
      <c r="Q14" s="155"/>
      <c r="R14" s="161"/>
      <c r="S14" s="161"/>
      <c r="T14" s="161"/>
      <c r="U14" s="161"/>
      <c r="V14" s="161"/>
      <c r="W14" s="161"/>
      <c r="X14" s="161"/>
      <c r="Y14" s="161"/>
    </row>
    <row r="15" spans="1:26" x14ac:dyDescent="0.2">
      <c r="A15" s="155"/>
      <c r="B15" s="173"/>
      <c r="C15" s="173"/>
      <c r="D15" s="173"/>
      <c r="E15" s="164"/>
      <c r="F15" s="168"/>
      <c r="G15" s="158"/>
      <c r="H15" s="158"/>
      <c r="I15" s="224"/>
      <c r="J15" s="224"/>
      <c r="K15" s="160"/>
      <c r="L15" s="161"/>
      <c r="M15" s="155"/>
      <c r="N15" s="155"/>
      <c r="O15" s="155"/>
      <c r="P15" s="155"/>
      <c r="Q15" s="155"/>
      <c r="R15" s="161"/>
      <c r="S15" s="161"/>
      <c r="T15" s="161"/>
      <c r="U15" s="161"/>
      <c r="V15" s="161"/>
      <c r="W15" s="161"/>
      <c r="X15" s="161"/>
      <c r="Y15" s="161"/>
    </row>
    <row r="16" spans="1:26" ht="10.5" customHeight="1" thickBot="1" x14ac:dyDescent="0.25">
      <c r="A16" s="155"/>
      <c r="B16" s="155"/>
      <c r="C16" s="173"/>
      <c r="D16" s="155"/>
      <c r="E16" s="164"/>
      <c r="F16" s="168"/>
      <c r="G16" s="158"/>
      <c r="H16" s="158"/>
      <c r="I16" s="224"/>
      <c r="J16" s="224"/>
      <c r="K16" s="160"/>
      <c r="L16" s="161"/>
      <c r="M16" s="155"/>
      <c r="N16" s="155"/>
      <c r="O16" s="155"/>
      <c r="P16" s="155"/>
      <c r="Q16" s="155"/>
      <c r="R16" s="161"/>
      <c r="S16" s="161"/>
      <c r="T16" s="161"/>
      <c r="U16" s="161"/>
      <c r="V16" s="161"/>
      <c r="W16" s="161"/>
      <c r="X16" s="161"/>
      <c r="Y16" s="161"/>
    </row>
    <row r="17" spans="1:153" ht="21" customHeight="1" thickBot="1" x14ac:dyDescent="0.25">
      <c r="A17" s="155"/>
      <c r="B17" s="155"/>
      <c r="C17" s="155"/>
      <c r="D17" s="167"/>
      <c r="E17" s="174" t="s">
        <v>3</v>
      </c>
      <c r="F17" s="271" t="s">
        <v>289</v>
      </c>
      <c r="G17" s="270" t="s">
        <v>287</v>
      </c>
      <c r="H17" s="175">
        <v>68.040000000000006</v>
      </c>
      <c r="I17" s="176" t="s">
        <v>109</v>
      </c>
      <c r="J17" s="176">
        <v>68.12</v>
      </c>
      <c r="K17" s="176" t="s">
        <v>138</v>
      </c>
      <c r="L17" s="177" t="s">
        <v>161</v>
      </c>
      <c r="M17" s="175" t="s">
        <v>287</v>
      </c>
      <c r="N17" s="174" t="s">
        <v>108</v>
      </c>
      <c r="O17" s="178" t="s">
        <v>109</v>
      </c>
      <c r="P17" s="176" t="s">
        <v>222</v>
      </c>
      <c r="Q17" s="179" t="s">
        <v>138</v>
      </c>
      <c r="R17" s="180"/>
      <c r="S17" s="181"/>
      <c r="T17" s="181"/>
      <c r="U17" s="367"/>
      <c r="V17" s="367"/>
      <c r="W17" s="161"/>
      <c r="X17" s="161"/>
      <c r="Y17" s="161"/>
      <c r="AA17" s="19"/>
      <c r="AB17" s="19"/>
    </row>
    <row r="18" spans="1:153" s="17" customFormat="1" ht="108" customHeight="1" thickBot="1" x14ac:dyDescent="0.25">
      <c r="A18" s="368" t="s">
        <v>5</v>
      </c>
      <c r="B18" s="370" t="s">
        <v>6</v>
      </c>
      <c r="C18" s="368" t="s">
        <v>233</v>
      </c>
      <c r="D18" s="368" t="s">
        <v>247</v>
      </c>
      <c r="E18" s="372" t="s">
        <v>8</v>
      </c>
      <c r="F18" s="182" t="s">
        <v>127</v>
      </c>
      <c r="G18" s="183" t="s">
        <v>290</v>
      </c>
      <c r="H18" s="183" t="s">
        <v>288</v>
      </c>
      <c r="I18" s="183" t="s">
        <v>130</v>
      </c>
      <c r="J18" s="184" t="s">
        <v>167</v>
      </c>
      <c r="K18" s="185" t="s">
        <v>139</v>
      </c>
      <c r="L18" s="79" t="s">
        <v>232</v>
      </c>
      <c r="M18" s="79" t="s">
        <v>286</v>
      </c>
      <c r="N18" s="79" t="s">
        <v>230</v>
      </c>
      <c r="O18" s="79" t="s">
        <v>84</v>
      </c>
      <c r="P18" s="184" t="s">
        <v>229</v>
      </c>
      <c r="Q18" s="79" t="s">
        <v>139</v>
      </c>
      <c r="R18" s="186" t="s">
        <v>4</v>
      </c>
      <c r="S18" s="377" t="s">
        <v>110</v>
      </c>
      <c r="T18" s="383" t="s">
        <v>140</v>
      </c>
      <c r="U18" s="379" t="s">
        <v>143</v>
      </c>
      <c r="V18" s="381" t="s">
        <v>144</v>
      </c>
      <c r="W18" s="374" t="s">
        <v>141</v>
      </c>
      <c r="X18" s="374" t="s">
        <v>251</v>
      </c>
      <c r="Y18" s="155"/>
    </row>
    <row r="19" spans="1:153" s="17" customFormat="1" ht="108" customHeight="1" thickBot="1" x14ac:dyDescent="0.25">
      <c r="A19" s="369"/>
      <c r="B19" s="371"/>
      <c r="C19" s="369"/>
      <c r="D19" s="369"/>
      <c r="E19" s="373"/>
      <c r="F19" s="230" t="s">
        <v>9</v>
      </c>
      <c r="G19" s="230" t="s">
        <v>9</v>
      </c>
      <c r="H19" s="230" t="s">
        <v>9</v>
      </c>
      <c r="I19" s="230" t="s">
        <v>9</v>
      </c>
      <c r="J19" s="187" t="s">
        <v>9</v>
      </c>
      <c r="K19" s="187" t="s">
        <v>9</v>
      </c>
      <c r="L19" s="78" t="s">
        <v>158</v>
      </c>
      <c r="M19" s="78" t="s">
        <v>158</v>
      </c>
      <c r="N19" s="78" t="s">
        <v>158</v>
      </c>
      <c r="O19" s="78" t="s">
        <v>158</v>
      </c>
      <c r="P19" s="78" t="s">
        <v>158</v>
      </c>
      <c r="Q19" s="78" t="s">
        <v>158</v>
      </c>
      <c r="R19" s="188" t="s">
        <v>158</v>
      </c>
      <c r="S19" s="378"/>
      <c r="T19" s="384"/>
      <c r="U19" s="380"/>
      <c r="V19" s="382"/>
      <c r="W19" s="375"/>
      <c r="X19" s="376"/>
      <c r="Y19" s="155"/>
    </row>
    <row r="20" spans="1:153" s="26" customFormat="1" ht="61.5" customHeight="1" thickBot="1" x14ac:dyDescent="0.25">
      <c r="A20" s="122"/>
      <c r="B20" s="189"/>
      <c r="C20" s="122"/>
      <c r="D20" s="190"/>
      <c r="E20" s="70"/>
      <c r="F20" s="187"/>
      <c r="G20" s="227"/>
      <c r="H20" s="218"/>
      <c r="I20" s="227"/>
      <c r="J20" s="227"/>
      <c r="K20" s="217"/>
      <c r="L20" s="122" t="s">
        <v>151</v>
      </c>
      <c r="M20" s="122" t="s">
        <v>150</v>
      </c>
      <c r="N20" s="122" t="s">
        <v>150</v>
      </c>
      <c r="O20" s="122" t="s">
        <v>146</v>
      </c>
      <c r="P20" s="122" t="s">
        <v>146</v>
      </c>
      <c r="Q20" s="122" t="s">
        <v>151</v>
      </c>
      <c r="R20" s="190" t="s">
        <v>157</v>
      </c>
      <c r="S20" s="60"/>
      <c r="T20" s="189"/>
      <c r="U20" s="60"/>
      <c r="V20" s="59"/>
      <c r="W20" s="59" t="s">
        <v>156</v>
      </c>
      <c r="X20" s="59"/>
      <c r="Y20" s="159"/>
      <c r="Z20" s="23"/>
      <c r="AA20" s="268"/>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row>
    <row r="21" spans="1:153" ht="99.75" customHeight="1" thickBot="1" x14ac:dyDescent="0.25">
      <c r="A21" s="84">
        <v>1</v>
      </c>
      <c r="B21" s="122" t="s">
        <v>52</v>
      </c>
      <c r="C21" s="84">
        <v>1</v>
      </c>
      <c r="D21" s="61" t="s">
        <v>121</v>
      </c>
      <c r="E21" s="70" t="s">
        <v>104</v>
      </c>
      <c r="F21" s="228">
        <v>0</v>
      </c>
      <c r="G21" s="131">
        <v>0</v>
      </c>
      <c r="H21" s="228">
        <v>612000</v>
      </c>
      <c r="I21" s="131">
        <v>9000</v>
      </c>
      <c r="J21" s="228">
        <v>8000</v>
      </c>
      <c r="K21" s="228">
        <v>0</v>
      </c>
      <c r="L21" s="213">
        <f t="shared" ref="L21:Q21" si="0">F21/1.09</f>
        <v>0</v>
      </c>
      <c r="M21" s="85">
        <f t="shared" si="0"/>
        <v>0</v>
      </c>
      <c r="N21" s="85">
        <f t="shared" si="0"/>
        <v>561467.88990825682</v>
      </c>
      <c r="O21" s="85">
        <f t="shared" si="0"/>
        <v>8256.880733944954</v>
      </c>
      <c r="P21" s="85">
        <f t="shared" si="0"/>
        <v>7339.4495412844035</v>
      </c>
      <c r="Q21" s="85">
        <f t="shared" si="0"/>
        <v>0</v>
      </c>
      <c r="R21" s="191">
        <f>L21+M21+N21+O21+P21+AD21+Q21</f>
        <v>577064.22018348612</v>
      </c>
      <c r="S21" s="251" t="s">
        <v>142</v>
      </c>
      <c r="T21" s="55" t="s">
        <v>285</v>
      </c>
      <c r="U21" s="65" t="s">
        <v>263</v>
      </c>
      <c r="V21" s="261" t="s">
        <v>332</v>
      </c>
      <c r="W21" s="62" t="s">
        <v>120</v>
      </c>
      <c r="X21" s="60" t="s">
        <v>283</v>
      </c>
      <c r="Y21" s="161"/>
    </row>
    <row r="22" spans="1:153" s="27" customFormat="1" ht="31.5" customHeight="1" thickBot="1" x14ac:dyDescent="0.25">
      <c r="A22" s="84">
        <v>2</v>
      </c>
      <c r="B22" s="84"/>
      <c r="C22" s="214"/>
      <c r="D22" s="48" t="s">
        <v>122</v>
      </c>
      <c r="E22" s="193"/>
      <c r="F22" s="215">
        <f t="shared" ref="F22:R22" si="1">SUM(F21:F21)</f>
        <v>0</v>
      </c>
      <c r="G22" s="215">
        <f t="shared" si="1"/>
        <v>0</v>
      </c>
      <c r="H22" s="215">
        <f t="shared" si="1"/>
        <v>612000</v>
      </c>
      <c r="I22" s="215">
        <f t="shared" si="1"/>
        <v>9000</v>
      </c>
      <c r="J22" s="215">
        <f t="shared" si="1"/>
        <v>8000</v>
      </c>
      <c r="K22" s="215">
        <f t="shared" si="1"/>
        <v>0</v>
      </c>
      <c r="L22" s="202">
        <f t="shared" si="1"/>
        <v>0</v>
      </c>
      <c r="M22" s="202">
        <f t="shared" si="1"/>
        <v>0</v>
      </c>
      <c r="N22" s="202">
        <f t="shared" si="1"/>
        <v>561467.88990825682</v>
      </c>
      <c r="O22" s="202">
        <f t="shared" si="1"/>
        <v>8256.880733944954</v>
      </c>
      <c r="P22" s="202">
        <f t="shared" si="1"/>
        <v>7339.4495412844035</v>
      </c>
      <c r="Q22" s="202">
        <f t="shared" si="1"/>
        <v>0</v>
      </c>
      <c r="R22" s="202">
        <f t="shared" si="1"/>
        <v>577064.22018348612</v>
      </c>
      <c r="S22" s="51"/>
      <c r="T22" s="51"/>
      <c r="U22" s="52"/>
      <c r="V22" s="53"/>
      <c r="W22" s="54"/>
      <c r="X22" s="54"/>
      <c r="Y22" s="195"/>
    </row>
    <row r="23" spans="1:153" ht="84" customHeight="1" thickBot="1" x14ac:dyDescent="0.25">
      <c r="A23" s="212">
        <v>3</v>
      </c>
      <c r="B23" s="84" t="s">
        <v>72</v>
      </c>
      <c r="C23" s="196">
        <v>2</v>
      </c>
      <c r="D23" s="49" t="s">
        <v>306</v>
      </c>
      <c r="E23" s="197" t="s">
        <v>212</v>
      </c>
      <c r="F23" s="215">
        <v>3000000</v>
      </c>
      <c r="G23" s="228">
        <v>0</v>
      </c>
      <c r="H23" s="194">
        <v>0</v>
      </c>
      <c r="I23" s="228">
        <v>0</v>
      </c>
      <c r="J23" s="216">
        <v>0</v>
      </c>
      <c r="K23" s="228">
        <v>0</v>
      </c>
      <c r="L23" s="203">
        <f>F23/1.19</f>
        <v>2521008.4033613447</v>
      </c>
      <c r="M23" s="198">
        <f t="shared" ref="M23:Q30" si="2">G23/1.19</f>
        <v>0</v>
      </c>
      <c r="N23" s="198">
        <f t="shared" si="2"/>
        <v>0</v>
      </c>
      <c r="O23" s="198">
        <f t="shared" si="2"/>
        <v>0</v>
      </c>
      <c r="P23" s="198">
        <f t="shared" si="2"/>
        <v>0</v>
      </c>
      <c r="Q23" s="198">
        <f t="shared" si="2"/>
        <v>0</v>
      </c>
      <c r="R23" s="191">
        <f t="shared" ref="R23" si="3">L23+M23+N23+O23+P23+AD23+Q23</f>
        <v>2521008.4033613447</v>
      </c>
      <c r="S23" s="55" t="s">
        <v>145</v>
      </c>
      <c r="T23" s="55" t="s">
        <v>214</v>
      </c>
      <c r="U23" s="56" t="s">
        <v>284</v>
      </c>
      <c r="V23" s="57" t="s">
        <v>264</v>
      </c>
      <c r="W23" s="58" t="s">
        <v>120</v>
      </c>
      <c r="X23" s="59" t="s">
        <v>283</v>
      </c>
      <c r="Y23" s="161"/>
    </row>
    <row r="24" spans="1:153" ht="99.75" customHeight="1" thickBot="1" x14ac:dyDescent="0.25">
      <c r="A24" s="212">
        <v>4</v>
      </c>
      <c r="B24" s="192" t="s">
        <v>72</v>
      </c>
      <c r="C24" s="75">
        <v>3</v>
      </c>
      <c r="D24" s="50" t="s">
        <v>308</v>
      </c>
      <c r="E24" s="190" t="s">
        <v>73</v>
      </c>
      <c r="F24" s="215">
        <v>254000</v>
      </c>
      <c r="G24" s="228">
        <v>0</v>
      </c>
      <c r="H24" s="219">
        <v>0</v>
      </c>
      <c r="I24" s="105">
        <v>0</v>
      </c>
      <c r="J24" s="194">
        <v>0</v>
      </c>
      <c r="K24" s="228">
        <v>0</v>
      </c>
      <c r="L24" s="85">
        <f>F24/1.19</f>
        <v>213445.37815126052</v>
      </c>
      <c r="M24" s="221">
        <f t="shared" si="2"/>
        <v>0</v>
      </c>
      <c r="N24" s="221">
        <f t="shared" si="2"/>
        <v>0</v>
      </c>
      <c r="O24" s="221">
        <f t="shared" si="2"/>
        <v>0</v>
      </c>
      <c r="P24" s="221">
        <f t="shared" si="2"/>
        <v>0</v>
      </c>
      <c r="Q24" s="221">
        <f t="shared" si="2"/>
        <v>0</v>
      </c>
      <c r="R24" s="191">
        <f>L24+M24+N24+O24+P24+AD24+Q24</f>
        <v>213445.37815126052</v>
      </c>
      <c r="S24" s="55" t="s">
        <v>145</v>
      </c>
      <c r="T24" s="55" t="s">
        <v>197</v>
      </c>
      <c r="U24" s="56" t="s">
        <v>262</v>
      </c>
      <c r="V24" s="57" t="s">
        <v>332</v>
      </c>
      <c r="W24" s="58" t="s">
        <v>120</v>
      </c>
      <c r="X24" s="60" t="s">
        <v>147</v>
      </c>
      <c r="Y24" s="161"/>
    </row>
    <row r="25" spans="1:153" ht="37.5" customHeight="1" thickBot="1" x14ac:dyDescent="0.25">
      <c r="A25" s="220">
        <v>5</v>
      </c>
      <c r="B25" s="222"/>
      <c r="C25" s="220"/>
      <c r="D25" s="223" t="s">
        <v>307</v>
      </c>
      <c r="E25" s="190"/>
      <c r="F25" s="215">
        <f>F23+F24</f>
        <v>3254000</v>
      </c>
      <c r="G25" s="215">
        <f t="shared" ref="G25:K25" si="4">G23+G24</f>
        <v>0</v>
      </c>
      <c r="H25" s="215">
        <f t="shared" si="4"/>
        <v>0</v>
      </c>
      <c r="I25" s="215">
        <f t="shared" si="4"/>
        <v>0</v>
      </c>
      <c r="J25" s="215">
        <f t="shared" si="4"/>
        <v>0</v>
      </c>
      <c r="K25" s="215">
        <f t="shared" si="4"/>
        <v>0</v>
      </c>
      <c r="L25" s="221">
        <f>SUM(L23:L24)</f>
        <v>2734453.781512605</v>
      </c>
      <c r="M25" s="221">
        <f t="shared" ref="M25:R25" si="5">SUM(M23:M24)</f>
        <v>0</v>
      </c>
      <c r="N25" s="221">
        <f t="shared" si="5"/>
        <v>0</v>
      </c>
      <c r="O25" s="221">
        <f t="shared" si="5"/>
        <v>0</v>
      </c>
      <c r="P25" s="221">
        <f t="shared" si="5"/>
        <v>0</v>
      </c>
      <c r="Q25" s="221">
        <f t="shared" si="5"/>
        <v>0</v>
      </c>
      <c r="R25" s="221">
        <f t="shared" si="5"/>
        <v>2734453.781512605</v>
      </c>
      <c r="S25" s="55"/>
      <c r="T25" s="55"/>
      <c r="U25" s="56"/>
      <c r="V25" s="199"/>
      <c r="W25" s="58"/>
      <c r="X25" s="200"/>
      <c r="Y25" s="161"/>
    </row>
    <row r="26" spans="1:153" ht="93.75" customHeight="1" thickBot="1" x14ac:dyDescent="0.25">
      <c r="A26" s="220">
        <v>6</v>
      </c>
      <c r="B26" s="222" t="s">
        <v>71</v>
      </c>
      <c r="C26" s="230">
        <v>4</v>
      </c>
      <c r="D26" s="223" t="s">
        <v>305</v>
      </c>
      <c r="E26" s="190" t="s">
        <v>250</v>
      </c>
      <c r="F26" s="215">
        <v>0</v>
      </c>
      <c r="G26" s="228">
        <v>0</v>
      </c>
      <c r="H26" s="219">
        <v>0</v>
      </c>
      <c r="I26" s="105">
        <v>0</v>
      </c>
      <c r="J26" s="194">
        <v>0</v>
      </c>
      <c r="K26" s="228">
        <v>33000</v>
      </c>
      <c r="L26" s="221">
        <f>F26/1.19</f>
        <v>0</v>
      </c>
      <c r="M26" s="225">
        <f t="shared" ref="M26:N30" si="6">G26/1.19</f>
        <v>0</v>
      </c>
      <c r="N26" s="225">
        <f t="shared" si="6"/>
        <v>0</v>
      </c>
      <c r="O26" s="221">
        <f t="shared" si="2"/>
        <v>0</v>
      </c>
      <c r="P26" s="221">
        <f t="shared" si="2"/>
        <v>0</v>
      </c>
      <c r="Q26" s="221">
        <f t="shared" si="2"/>
        <v>27731.092436974792</v>
      </c>
      <c r="R26" s="191">
        <f>L26+M26+N26+O26+P26+AD26+Q26</f>
        <v>27731.092436974792</v>
      </c>
      <c r="S26" s="55" t="s">
        <v>145</v>
      </c>
      <c r="T26" s="55" t="s">
        <v>197</v>
      </c>
      <c r="U26" s="56" t="s">
        <v>346</v>
      </c>
      <c r="V26" s="199" t="s">
        <v>272</v>
      </c>
      <c r="W26" s="58"/>
      <c r="X26" s="60" t="s">
        <v>355</v>
      </c>
      <c r="Y26" s="161"/>
    </row>
    <row r="27" spans="1:153" ht="78" customHeight="1" thickBot="1" x14ac:dyDescent="0.25">
      <c r="A27" s="280">
        <v>7</v>
      </c>
      <c r="B27" s="233" t="s">
        <v>71</v>
      </c>
      <c r="C27" s="283">
        <v>5</v>
      </c>
      <c r="D27" s="48" t="s">
        <v>304</v>
      </c>
      <c r="E27" s="282" t="s">
        <v>298</v>
      </c>
      <c r="F27" s="281">
        <v>0</v>
      </c>
      <c r="G27" s="281">
        <v>0</v>
      </c>
      <c r="H27" s="219">
        <v>0</v>
      </c>
      <c r="I27" s="105">
        <v>0</v>
      </c>
      <c r="J27" s="194">
        <v>0</v>
      </c>
      <c r="K27" s="281">
        <v>0</v>
      </c>
      <c r="L27" s="279">
        <f>F27/1.19</f>
        <v>0</v>
      </c>
      <c r="M27" s="279">
        <f t="shared" si="6"/>
        <v>0</v>
      </c>
      <c r="N27" s="279">
        <f t="shared" si="6"/>
        <v>0</v>
      </c>
      <c r="O27" s="279">
        <f t="shared" si="2"/>
        <v>0</v>
      </c>
      <c r="P27" s="279">
        <f t="shared" si="2"/>
        <v>0</v>
      </c>
      <c r="Q27" s="279">
        <f t="shared" si="2"/>
        <v>0</v>
      </c>
      <c r="R27" s="191">
        <f>L27+M27+N27+O27+P27+AD27+Q27</f>
        <v>0</v>
      </c>
      <c r="S27" s="55"/>
      <c r="T27" s="55"/>
      <c r="U27" s="292"/>
      <c r="V27" s="284"/>
      <c r="W27" s="58"/>
      <c r="X27" s="285"/>
      <c r="Y27" s="161"/>
    </row>
    <row r="28" spans="1:153" ht="91.5" customHeight="1" thickBot="1" x14ac:dyDescent="0.25">
      <c r="A28" s="311">
        <v>8</v>
      </c>
      <c r="B28" s="233" t="s">
        <v>71</v>
      </c>
      <c r="C28" s="315">
        <v>5.0999999999999996</v>
      </c>
      <c r="D28" s="48" t="s">
        <v>319</v>
      </c>
      <c r="E28" s="312" t="s">
        <v>318</v>
      </c>
      <c r="F28" s="194">
        <v>0</v>
      </c>
      <c r="G28" s="313">
        <v>22000</v>
      </c>
      <c r="H28" s="219">
        <v>59000</v>
      </c>
      <c r="I28" s="105">
        <v>0</v>
      </c>
      <c r="J28" s="194">
        <v>0</v>
      </c>
      <c r="K28" s="313">
        <v>0</v>
      </c>
      <c r="L28" s="314">
        <f>F28/1.19</f>
        <v>0</v>
      </c>
      <c r="M28" s="314">
        <f t="shared" si="6"/>
        <v>18487.394957983193</v>
      </c>
      <c r="N28" s="314">
        <f t="shared" si="6"/>
        <v>49579.831932773108</v>
      </c>
      <c r="O28" s="314">
        <f t="shared" si="2"/>
        <v>0</v>
      </c>
      <c r="P28" s="314">
        <f t="shared" si="2"/>
        <v>0</v>
      </c>
      <c r="Q28" s="314">
        <f t="shared" si="2"/>
        <v>0</v>
      </c>
      <c r="R28" s="191">
        <f>L28+M28+N28+O28+P28+AD28+Q28</f>
        <v>68067.226890756298</v>
      </c>
      <c r="S28" s="55" t="s">
        <v>145</v>
      </c>
      <c r="T28" s="55" t="s">
        <v>299</v>
      </c>
      <c r="U28" s="310" t="s">
        <v>346</v>
      </c>
      <c r="V28" s="310" t="s">
        <v>272</v>
      </c>
      <c r="W28" s="63" t="s">
        <v>119</v>
      </c>
      <c r="X28" s="309" t="s">
        <v>147</v>
      </c>
      <c r="Y28" s="161"/>
    </row>
    <row r="29" spans="1:153" ht="98.25" customHeight="1" thickBot="1" x14ac:dyDescent="0.25">
      <c r="A29" s="227">
        <v>9</v>
      </c>
      <c r="B29" s="233" t="s">
        <v>71</v>
      </c>
      <c r="C29" s="227">
        <v>6</v>
      </c>
      <c r="D29" s="48" t="s">
        <v>257</v>
      </c>
      <c r="E29" s="229" t="s">
        <v>155</v>
      </c>
      <c r="F29" s="194">
        <v>229000</v>
      </c>
      <c r="G29" s="228">
        <v>0</v>
      </c>
      <c r="H29" s="219">
        <v>95000</v>
      </c>
      <c r="I29" s="105">
        <v>0</v>
      </c>
      <c r="J29" s="194">
        <v>2000</v>
      </c>
      <c r="K29" s="228">
        <v>0</v>
      </c>
      <c r="L29" s="240">
        <f t="shared" ref="L29:L30" si="7">F29/1.19</f>
        <v>192436.97478991598</v>
      </c>
      <c r="M29" s="225">
        <f t="shared" si="6"/>
        <v>0</v>
      </c>
      <c r="N29" s="225">
        <f t="shared" si="6"/>
        <v>79831.932773109249</v>
      </c>
      <c r="O29" s="225">
        <f t="shared" si="2"/>
        <v>0</v>
      </c>
      <c r="P29" s="225">
        <f t="shared" si="2"/>
        <v>1680.6722689075632</v>
      </c>
      <c r="Q29" s="225">
        <f t="shared" si="2"/>
        <v>0</v>
      </c>
      <c r="R29" s="357">
        <f>L29+M29+N29+O29+P29+AD29+Q29</f>
        <v>273949.57983193279</v>
      </c>
      <c r="S29" s="55" t="s">
        <v>145</v>
      </c>
      <c r="T29" s="55" t="s">
        <v>299</v>
      </c>
      <c r="U29" s="231" t="s">
        <v>263</v>
      </c>
      <c r="V29" s="231" t="s">
        <v>262</v>
      </c>
      <c r="W29" s="63" t="s">
        <v>119</v>
      </c>
      <c r="X29" s="60" t="s">
        <v>147</v>
      </c>
      <c r="Y29" s="161"/>
    </row>
    <row r="30" spans="1:153" ht="47.25" customHeight="1" thickBot="1" x14ac:dyDescent="0.25">
      <c r="A30" s="303">
        <v>9</v>
      </c>
      <c r="B30" s="233" t="s">
        <v>71</v>
      </c>
      <c r="C30" s="303">
        <v>7</v>
      </c>
      <c r="D30" s="48" t="s">
        <v>314</v>
      </c>
      <c r="E30" s="305" t="s">
        <v>253</v>
      </c>
      <c r="F30" s="194">
        <v>0</v>
      </c>
      <c r="G30" s="355">
        <v>0</v>
      </c>
      <c r="H30" s="219">
        <v>0</v>
      </c>
      <c r="I30" s="105">
        <v>0</v>
      </c>
      <c r="J30" s="194">
        <v>0</v>
      </c>
      <c r="K30" s="304">
        <v>0</v>
      </c>
      <c r="L30" s="293">
        <f t="shared" si="7"/>
        <v>0</v>
      </c>
      <c r="M30" s="302">
        <f t="shared" si="6"/>
        <v>0</v>
      </c>
      <c r="N30" s="293">
        <f t="shared" si="6"/>
        <v>0</v>
      </c>
      <c r="O30" s="302">
        <f t="shared" si="2"/>
        <v>0</v>
      </c>
      <c r="P30" s="293">
        <f t="shared" si="2"/>
        <v>0</v>
      </c>
      <c r="Q30" s="302">
        <f t="shared" si="2"/>
        <v>0</v>
      </c>
      <c r="R30" s="294">
        <f>L30+M30+N30+O30+P30+AD30+Q30</f>
        <v>0</v>
      </c>
      <c r="S30" s="55"/>
      <c r="T30" s="55"/>
      <c r="U30" s="308"/>
      <c r="V30" s="307"/>
      <c r="W30" s="295"/>
      <c r="X30" s="60"/>
      <c r="Y30" s="161"/>
    </row>
    <row r="31" spans="1:153" ht="34.5" customHeight="1" thickBot="1" x14ac:dyDescent="0.25">
      <c r="A31" s="227">
        <v>10</v>
      </c>
      <c r="B31" s="233"/>
      <c r="C31" s="227"/>
      <c r="D31" s="48" t="s">
        <v>303</v>
      </c>
      <c r="E31" s="229"/>
      <c r="F31" s="194">
        <f>F26+F27+F28+F29+F30</f>
        <v>229000</v>
      </c>
      <c r="G31" s="350">
        <f t="shared" ref="G31:K31" si="8">G26+G27+G28+G29+G30</f>
        <v>22000</v>
      </c>
      <c r="H31" s="194">
        <f t="shared" si="8"/>
        <v>154000</v>
      </c>
      <c r="I31" s="350">
        <f t="shared" si="8"/>
        <v>0</v>
      </c>
      <c r="J31" s="194">
        <f t="shared" si="8"/>
        <v>2000</v>
      </c>
      <c r="K31" s="350">
        <f t="shared" si="8"/>
        <v>33000</v>
      </c>
      <c r="L31" s="293">
        <f t="shared" ref="L31:R31" si="9">L26+L27+L28+L29+L30</f>
        <v>192436.97478991598</v>
      </c>
      <c r="M31" s="302">
        <f t="shared" si="9"/>
        <v>18487.394957983193</v>
      </c>
      <c r="N31" s="314">
        <f t="shared" si="9"/>
        <v>129411.76470588235</v>
      </c>
      <c r="O31" s="314">
        <f t="shared" si="9"/>
        <v>0</v>
      </c>
      <c r="P31" s="314">
        <f t="shared" si="9"/>
        <v>1680.6722689075632</v>
      </c>
      <c r="Q31" s="314">
        <f t="shared" si="9"/>
        <v>27731.092436974792</v>
      </c>
      <c r="R31" s="314">
        <f t="shared" si="9"/>
        <v>369747.89915966388</v>
      </c>
      <c r="S31" s="55"/>
      <c r="T31" s="55"/>
      <c r="U31" s="56"/>
      <c r="V31" s="199"/>
      <c r="W31" s="234"/>
      <c r="X31" s="60"/>
      <c r="Y31" s="161"/>
    </row>
    <row r="32" spans="1:153" ht="86.25" customHeight="1" thickBot="1" x14ac:dyDescent="0.25">
      <c r="A32" s="227">
        <v>11</v>
      </c>
      <c r="B32" s="233" t="s">
        <v>178</v>
      </c>
      <c r="C32" s="227">
        <v>8</v>
      </c>
      <c r="D32" s="48" t="s">
        <v>328</v>
      </c>
      <c r="E32" s="229" t="s">
        <v>330</v>
      </c>
      <c r="F32" s="237">
        <v>0</v>
      </c>
      <c r="G32" s="356">
        <v>0</v>
      </c>
      <c r="H32" s="238">
        <v>0</v>
      </c>
      <c r="I32" s="105">
        <v>0</v>
      </c>
      <c r="J32" s="237">
        <v>0</v>
      </c>
      <c r="K32" s="228">
        <v>0</v>
      </c>
      <c r="L32" s="225">
        <f>F32/1.19</f>
        <v>0</v>
      </c>
      <c r="M32" s="225">
        <f t="shared" ref="M32:Q34" si="10">G32/1.19</f>
        <v>0</v>
      </c>
      <c r="N32" s="225">
        <f t="shared" si="10"/>
        <v>0</v>
      </c>
      <c r="O32" s="225">
        <f t="shared" si="10"/>
        <v>0</v>
      </c>
      <c r="P32" s="225">
        <f t="shared" si="10"/>
        <v>0</v>
      </c>
      <c r="Q32" s="225">
        <f t="shared" si="10"/>
        <v>0</v>
      </c>
      <c r="R32" s="225">
        <f>L32</f>
        <v>0</v>
      </c>
      <c r="S32" s="55"/>
      <c r="T32" s="55"/>
      <c r="U32" s="56"/>
      <c r="V32" s="199"/>
      <c r="W32" s="234"/>
      <c r="X32" s="200"/>
      <c r="Y32" s="161"/>
    </row>
    <row r="33" spans="1:76" ht="102" customHeight="1" thickBot="1" x14ac:dyDescent="0.25">
      <c r="A33" s="328">
        <v>12</v>
      </c>
      <c r="B33" s="233" t="s">
        <v>178</v>
      </c>
      <c r="C33" s="328">
        <v>8.1</v>
      </c>
      <c r="D33" s="48" t="s">
        <v>329</v>
      </c>
      <c r="E33" s="330" t="s">
        <v>179</v>
      </c>
      <c r="F33" s="237">
        <v>170000</v>
      </c>
      <c r="G33" s="215">
        <v>0</v>
      </c>
      <c r="H33" s="105">
        <v>0</v>
      </c>
      <c r="I33" s="258">
        <v>0</v>
      </c>
      <c r="J33" s="329">
        <v>0</v>
      </c>
      <c r="K33" s="215">
        <v>0</v>
      </c>
      <c r="L33" s="327">
        <f>F33/1.19</f>
        <v>142857.14285714287</v>
      </c>
      <c r="M33" s="327">
        <f t="shared" si="10"/>
        <v>0</v>
      </c>
      <c r="N33" s="327">
        <f t="shared" si="10"/>
        <v>0</v>
      </c>
      <c r="O33" s="327">
        <f t="shared" si="10"/>
        <v>0</v>
      </c>
      <c r="P33" s="327">
        <f t="shared" si="10"/>
        <v>0</v>
      </c>
      <c r="Q33" s="327">
        <f t="shared" si="10"/>
        <v>0</v>
      </c>
      <c r="R33" s="327">
        <f>L33</f>
        <v>142857.14285714287</v>
      </c>
      <c r="S33" s="55" t="s">
        <v>145</v>
      </c>
      <c r="T33" s="55" t="s">
        <v>197</v>
      </c>
      <c r="U33" s="56" t="s">
        <v>265</v>
      </c>
      <c r="V33" s="199" t="s">
        <v>266</v>
      </c>
      <c r="W33" s="234" t="s">
        <v>120</v>
      </c>
      <c r="X33" s="200" t="s">
        <v>147</v>
      </c>
      <c r="Y33" s="161"/>
    </row>
    <row r="34" spans="1:76" ht="75" customHeight="1" thickBot="1" x14ac:dyDescent="0.25">
      <c r="A34" s="248">
        <v>13</v>
      </c>
      <c r="B34" s="233" t="s">
        <v>178</v>
      </c>
      <c r="C34" s="248">
        <v>9</v>
      </c>
      <c r="D34" s="48" t="s">
        <v>331</v>
      </c>
      <c r="E34" s="250" t="s">
        <v>179</v>
      </c>
      <c r="F34" s="237">
        <v>0</v>
      </c>
      <c r="G34" s="215">
        <v>0</v>
      </c>
      <c r="H34" s="105">
        <v>0</v>
      </c>
      <c r="I34" s="258">
        <v>0</v>
      </c>
      <c r="J34" s="253">
        <v>0</v>
      </c>
      <c r="K34" s="215">
        <v>0</v>
      </c>
      <c r="L34" s="244">
        <f>F34/1.19</f>
        <v>0</v>
      </c>
      <c r="M34" s="254">
        <f t="shared" si="10"/>
        <v>0</v>
      </c>
      <c r="N34" s="254">
        <f t="shared" si="10"/>
        <v>0</v>
      </c>
      <c r="O34" s="254">
        <f t="shared" si="10"/>
        <v>0</v>
      </c>
      <c r="P34" s="254">
        <f t="shared" si="10"/>
        <v>0</v>
      </c>
      <c r="Q34" s="254">
        <f t="shared" si="10"/>
        <v>0</v>
      </c>
      <c r="R34" s="254">
        <f>L34</f>
        <v>0</v>
      </c>
      <c r="S34" s="55"/>
      <c r="T34" s="55"/>
      <c r="U34" s="56"/>
      <c r="V34" s="199"/>
      <c r="W34" s="234"/>
      <c r="X34" s="200"/>
      <c r="Y34" s="161"/>
    </row>
    <row r="35" spans="1:76" ht="33.75" customHeight="1" thickBot="1" x14ac:dyDescent="0.25">
      <c r="A35" s="252">
        <v>14</v>
      </c>
      <c r="B35" s="233"/>
      <c r="C35" s="252"/>
      <c r="D35" s="190" t="s">
        <v>302</v>
      </c>
      <c r="E35" s="70"/>
      <c r="F35" s="253">
        <f>F32+F33+F34</f>
        <v>170000</v>
      </c>
      <c r="G35" s="341">
        <f t="shared" ref="G35:L35" si="11">G32+G33+G34</f>
        <v>0</v>
      </c>
      <c r="H35" s="341">
        <f t="shared" si="11"/>
        <v>0</v>
      </c>
      <c r="I35" s="341">
        <f t="shared" si="11"/>
        <v>0</v>
      </c>
      <c r="J35" s="341">
        <f t="shared" si="11"/>
        <v>0</v>
      </c>
      <c r="K35" s="92">
        <v>0</v>
      </c>
      <c r="L35" s="342">
        <f t="shared" si="11"/>
        <v>142857.14285714287</v>
      </c>
      <c r="M35" s="342">
        <f t="shared" ref="M35" si="12">M32+M33+M34</f>
        <v>0</v>
      </c>
      <c r="N35" s="342">
        <f t="shared" ref="N35" si="13">N32+N33+N34</f>
        <v>0</v>
      </c>
      <c r="O35" s="342">
        <f t="shared" ref="O35" si="14">O32+O33+O34</f>
        <v>0</v>
      </c>
      <c r="P35" s="342">
        <f t="shared" ref="P35" si="15">P32+P33+P34</f>
        <v>0</v>
      </c>
      <c r="Q35" s="342">
        <f t="shared" ref="Q35" si="16">Q32+Q33+Q34</f>
        <v>0</v>
      </c>
      <c r="R35" s="342">
        <f t="shared" ref="R35" si="17">R32+R33+R34</f>
        <v>142857.14285714287</v>
      </c>
      <c r="S35" s="55"/>
      <c r="T35" s="55"/>
      <c r="U35" s="56"/>
      <c r="V35" s="199"/>
      <c r="W35" s="234"/>
      <c r="X35" s="200"/>
      <c r="Y35" s="161"/>
    </row>
    <row r="36" spans="1:76" ht="84.75" customHeight="1" thickBot="1" x14ac:dyDescent="0.25">
      <c r="A36" s="339"/>
      <c r="B36" s="233" t="s">
        <v>27</v>
      </c>
      <c r="C36" s="339">
        <v>10</v>
      </c>
      <c r="D36" s="190" t="s">
        <v>348</v>
      </c>
      <c r="E36" s="70" t="s">
        <v>352</v>
      </c>
      <c r="F36" s="215">
        <v>67200</v>
      </c>
      <c r="G36" s="215">
        <v>0</v>
      </c>
      <c r="H36" s="215">
        <v>0</v>
      </c>
      <c r="I36" s="215">
        <v>0</v>
      </c>
      <c r="J36" s="215">
        <v>0</v>
      </c>
      <c r="K36" s="354">
        <v>0</v>
      </c>
      <c r="L36" s="202">
        <f>F36/1.19</f>
        <v>56470.588235294119</v>
      </c>
      <c r="M36" s="202">
        <f t="shared" ref="M36:Q36" si="18">G36/1.19</f>
        <v>0</v>
      </c>
      <c r="N36" s="202">
        <f t="shared" si="18"/>
        <v>0</v>
      </c>
      <c r="O36" s="202">
        <f t="shared" si="18"/>
        <v>0</v>
      </c>
      <c r="P36" s="202">
        <f t="shared" si="18"/>
        <v>0</v>
      </c>
      <c r="Q36" s="202">
        <f t="shared" si="18"/>
        <v>0</v>
      </c>
      <c r="R36" s="202">
        <f>L36</f>
        <v>56470.588235294119</v>
      </c>
      <c r="S36" s="55" t="s">
        <v>145</v>
      </c>
      <c r="T36" s="55" t="s">
        <v>299</v>
      </c>
      <c r="U36" s="338" t="s">
        <v>346</v>
      </c>
      <c r="V36" s="338" t="s">
        <v>347</v>
      </c>
      <c r="W36" s="234" t="s">
        <v>119</v>
      </c>
      <c r="X36" s="200" t="s">
        <v>147</v>
      </c>
      <c r="Y36" s="161"/>
    </row>
    <row r="37" spans="1:76" ht="33.75" customHeight="1" thickBot="1" x14ac:dyDescent="0.25">
      <c r="A37" s="339">
        <v>15</v>
      </c>
      <c r="B37" s="233"/>
      <c r="C37" s="339"/>
      <c r="D37" s="190" t="s">
        <v>189</v>
      </c>
      <c r="E37" s="70"/>
      <c r="F37" s="215">
        <f>F36</f>
        <v>67200</v>
      </c>
      <c r="G37" s="215">
        <f t="shared" ref="G37:R37" si="19">G36</f>
        <v>0</v>
      </c>
      <c r="H37" s="215">
        <f t="shared" si="19"/>
        <v>0</v>
      </c>
      <c r="I37" s="215">
        <f t="shared" si="19"/>
        <v>0</v>
      </c>
      <c r="J37" s="215">
        <f t="shared" si="19"/>
        <v>0</v>
      </c>
      <c r="K37" s="215">
        <f t="shared" si="19"/>
        <v>0</v>
      </c>
      <c r="L37" s="202">
        <f t="shared" si="19"/>
        <v>56470.588235294119</v>
      </c>
      <c r="M37" s="202">
        <f t="shared" si="19"/>
        <v>0</v>
      </c>
      <c r="N37" s="202">
        <f t="shared" si="19"/>
        <v>0</v>
      </c>
      <c r="O37" s="202">
        <f t="shared" si="19"/>
        <v>0</v>
      </c>
      <c r="P37" s="202">
        <f t="shared" si="19"/>
        <v>0</v>
      </c>
      <c r="Q37" s="202">
        <f t="shared" si="19"/>
        <v>0</v>
      </c>
      <c r="R37" s="202">
        <f t="shared" si="19"/>
        <v>56470.588235294119</v>
      </c>
      <c r="S37" s="55"/>
      <c r="T37" s="55"/>
      <c r="U37" s="56"/>
      <c r="V37" s="199"/>
      <c r="W37" s="234"/>
      <c r="X37" s="200"/>
      <c r="Y37" s="161"/>
    </row>
    <row r="38" spans="1:76" s="28" customFormat="1" ht="42" customHeight="1" thickBot="1" x14ac:dyDescent="0.25">
      <c r="A38" s="227">
        <v>16</v>
      </c>
      <c r="B38" s="196"/>
      <c r="C38" s="201"/>
      <c r="D38" s="193" t="s">
        <v>77</v>
      </c>
      <c r="E38" s="70"/>
      <c r="F38" s="239">
        <f>F22+F25+F31+F37+F35</f>
        <v>3720200</v>
      </c>
      <c r="G38" s="239">
        <f t="shared" ref="G38:L38" si="20">G22+G25+G31+G37+G35</f>
        <v>22000</v>
      </c>
      <c r="H38" s="239">
        <f t="shared" si="20"/>
        <v>766000</v>
      </c>
      <c r="I38" s="239">
        <f t="shared" si="20"/>
        <v>9000</v>
      </c>
      <c r="J38" s="239">
        <f t="shared" si="20"/>
        <v>10000</v>
      </c>
      <c r="K38" s="239">
        <f t="shared" si="20"/>
        <v>33000</v>
      </c>
      <c r="L38" s="202">
        <f t="shared" si="20"/>
        <v>3126218.4873949578</v>
      </c>
      <c r="M38" s="202">
        <f t="shared" ref="M38" si="21">M22+M25+M31+M37+M35</f>
        <v>18487.394957983193</v>
      </c>
      <c r="N38" s="202">
        <f t="shared" ref="N38" si="22">N22+N25+N31+N37+N35</f>
        <v>690879.65461413912</v>
      </c>
      <c r="O38" s="202">
        <f t="shared" ref="O38" si="23">O22+O25+O31+O37+O35</f>
        <v>8256.880733944954</v>
      </c>
      <c r="P38" s="202">
        <f t="shared" ref="P38" si="24">P22+P25+P31+P37+P35</f>
        <v>9020.1218101919658</v>
      </c>
      <c r="Q38" s="202">
        <f t="shared" ref="Q38" si="25">Q22+Q25+Q31+Q37+Q35</f>
        <v>27731.092436974792</v>
      </c>
      <c r="R38" s="202">
        <f t="shared" ref="R38" si="26">R22+R25+R31+R37+R35</f>
        <v>3880593.6319481917</v>
      </c>
      <c r="S38" s="55"/>
      <c r="T38" s="71"/>
      <c r="U38" s="204"/>
      <c r="V38" s="205"/>
      <c r="W38" s="206"/>
      <c r="X38" s="207"/>
      <c r="Y38" s="158"/>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row>
    <row r="39" spans="1:76" ht="15.75" x14ac:dyDescent="0.2">
      <c r="A39" s="146"/>
      <c r="B39" s="146"/>
      <c r="C39" s="146"/>
      <c r="D39" s="142"/>
      <c r="E39" s="136"/>
      <c r="F39" s="235"/>
      <c r="G39" s="135"/>
      <c r="H39" s="135"/>
      <c r="I39" s="232"/>
      <c r="J39" s="232"/>
      <c r="K39" s="135"/>
      <c r="L39" s="148"/>
      <c r="M39" s="146"/>
      <c r="N39" s="146"/>
      <c r="O39" s="146"/>
      <c r="P39" s="146"/>
      <c r="Q39" s="146"/>
      <c r="R39" s="148"/>
      <c r="S39" s="148"/>
      <c r="T39" s="148"/>
      <c r="U39" s="148"/>
      <c r="V39" s="148"/>
      <c r="W39" s="148"/>
      <c r="X39" s="148"/>
      <c r="Y39" s="161"/>
    </row>
    <row r="40" spans="1:76" ht="15.75" x14ac:dyDescent="0.25">
      <c r="A40" s="146"/>
      <c r="B40" s="146"/>
      <c r="C40" s="146"/>
      <c r="D40" s="142" t="s">
        <v>223</v>
      </c>
      <c r="E40" s="136"/>
      <c r="F40" s="235"/>
      <c r="G40" s="135"/>
      <c r="H40" s="135"/>
      <c r="I40" s="232"/>
      <c r="J40" s="232"/>
      <c r="K40" s="135"/>
      <c r="L40" s="148"/>
      <c r="M40" s="361" t="s">
        <v>235</v>
      </c>
      <c r="N40" s="361"/>
      <c r="O40" s="144"/>
      <c r="P40" s="362" t="s">
        <v>237</v>
      </c>
      <c r="Q40" s="362"/>
      <c r="R40" s="362"/>
      <c r="S40" s="148"/>
      <c r="T40" s="148" t="s">
        <v>224</v>
      </c>
      <c r="U40" s="148"/>
      <c r="V40" s="148"/>
      <c r="W40" s="148"/>
      <c r="X40" s="148"/>
      <c r="Y40" s="148"/>
      <c r="Z40" s="38"/>
    </row>
    <row r="41" spans="1:76" ht="15.75" customHeight="1" x14ac:dyDescent="0.25">
      <c r="A41" s="358" t="s">
        <v>256</v>
      </c>
      <c r="B41" s="358"/>
      <c r="C41" s="358"/>
      <c r="D41" s="358"/>
      <c r="E41" s="136"/>
      <c r="F41" s="235"/>
      <c r="G41" s="135"/>
      <c r="H41" s="135"/>
      <c r="I41" s="232"/>
      <c r="J41" s="232"/>
      <c r="K41" s="135"/>
      <c r="L41" s="148"/>
      <c r="M41" s="148" t="s">
        <v>238</v>
      </c>
      <c r="N41" s="148"/>
      <c r="O41" s="151"/>
      <c r="P41" s="360" t="s">
        <v>236</v>
      </c>
      <c r="Q41" s="360"/>
      <c r="R41" s="360"/>
      <c r="S41" s="360" t="s">
        <v>337</v>
      </c>
      <c r="T41" s="360"/>
      <c r="U41" s="360"/>
      <c r="V41" s="153"/>
      <c r="W41" s="153"/>
      <c r="X41" s="153"/>
      <c r="Y41" s="153"/>
      <c r="Z41" s="44"/>
    </row>
    <row r="42" spans="1:76" ht="15.75" customHeight="1" x14ac:dyDescent="0.25">
      <c r="A42" s="146"/>
      <c r="B42" s="358" t="s">
        <v>255</v>
      </c>
      <c r="C42" s="358"/>
      <c r="D42" s="358"/>
      <c r="E42" s="136"/>
      <c r="F42" s="235"/>
      <c r="G42" s="135"/>
      <c r="H42" s="135"/>
      <c r="I42" s="232"/>
      <c r="J42" s="232"/>
      <c r="K42" s="135"/>
      <c r="L42" s="148"/>
      <c r="M42" s="146"/>
      <c r="N42" s="147" t="s">
        <v>228</v>
      </c>
      <c r="O42" s="147"/>
      <c r="P42" s="144"/>
      <c r="Q42" s="361" t="s">
        <v>225</v>
      </c>
      <c r="R42" s="361"/>
      <c r="S42" s="360" t="s">
        <v>242</v>
      </c>
      <c r="T42" s="360"/>
      <c r="U42" s="360"/>
      <c r="V42" s="153"/>
      <c r="W42" s="153"/>
      <c r="X42" s="148"/>
      <c r="Y42" s="148"/>
      <c r="Z42" s="38"/>
    </row>
    <row r="43" spans="1:76" ht="17.25" customHeight="1" x14ac:dyDescent="0.2">
      <c r="A43" s="155"/>
      <c r="B43" s="155"/>
      <c r="C43" s="155"/>
      <c r="D43" s="167"/>
      <c r="E43" s="164"/>
      <c r="F43" s="172"/>
      <c r="G43" s="158"/>
      <c r="H43" s="158"/>
      <c r="I43" s="224"/>
      <c r="J43" s="224"/>
      <c r="K43" s="158"/>
      <c r="L43" s="161"/>
      <c r="M43" s="155"/>
      <c r="N43" s="208"/>
      <c r="O43" s="208"/>
      <c r="P43" s="208"/>
      <c r="Q43" s="155"/>
      <c r="R43" s="359"/>
      <c r="S43" s="359"/>
      <c r="T43" s="359"/>
      <c r="U43" s="359"/>
      <c r="V43" s="359"/>
      <c r="W43" s="209"/>
      <c r="X43" s="161"/>
      <c r="Y43" s="161"/>
    </row>
    <row r="44" spans="1:76" x14ac:dyDescent="0.2">
      <c r="F44" s="236"/>
      <c r="K44" s="22"/>
    </row>
    <row r="45" spans="1:76" x14ac:dyDescent="0.2">
      <c r="F45" s="236"/>
      <c r="K45" s="22"/>
    </row>
    <row r="46" spans="1:76" x14ac:dyDescent="0.2">
      <c r="F46" s="236"/>
      <c r="K46" s="22"/>
    </row>
    <row r="47" spans="1:76" x14ac:dyDescent="0.2">
      <c r="F47" s="236"/>
      <c r="K47" s="22"/>
    </row>
    <row r="48" spans="1:76" x14ac:dyDescent="0.2">
      <c r="F48" s="236"/>
      <c r="K48" s="22"/>
    </row>
    <row r="49" spans="6:11" x14ac:dyDescent="0.2">
      <c r="F49" s="236"/>
      <c r="K49" s="22"/>
    </row>
    <row r="50" spans="6:11" x14ac:dyDescent="0.2">
      <c r="F50" s="236"/>
      <c r="K50" s="22"/>
    </row>
    <row r="51" spans="6:11" x14ac:dyDescent="0.2">
      <c r="F51" s="236"/>
      <c r="K51" s="22"/>
    </row>
    <row r="52" spans="6:11" x14ac:dyDescent="0.2">
      <c r="F52" s="236"/>
      <c r="K52" s="22"/>
    </row>
    <row r="53" spans="6:11" x14ac:dyDescent="0.2">
      <c r="F53" s="236"/>
      <c r="K53" s="22"/>
    </row>
    <row r="54" spans="6:11" x14ac:dyDescent="0.2">
      <c r="F54" s="236"/>
      <c r="K54" s="22"/>
    </row>
    <row r="55" spans="6:11" x14ac:dyDescent="0.2">
      <c r="F55" s="236"/>
      <c r="K55" s="22"/>
    </row>
    <row r="56" spans="6:11" x14ac:dyDescent="0.2">
      <c r="F56" s="236"/>
      <c r="K56" s="22"/>
    </row>
    <row r="57" spans="6:11" x14ac:dyDescent="0.2">
      <c r="F57" s="236"/>
      <c r="K57" s="22"/>
    </row>
    <row r="58" spans="6:11" x14ac:dyDescent="0.2">
      <c r="F58" s="236"/>
      <c r="K58" s="22"/>
    </row>
    <row r="59" spans="6:11" x14ac:dyDescent="0.2">
      <c r="F59" s="236"/>
      <c r="K59" s="22"/>
    </row>
    <row r="60" spans="6:11" x14ac:dyDescent="0.2">
      <c r="F60" s="236"/>
      <c r="K60" s="22"/>
    </row>
    <row r="61" spans="6:11" x14ac:dyDescent="0.2">
      <c r="F61" s="236"/>
      <c r="K61" s="22"/>
    </row>
    <row r="62" spans="6:11" x14ac:dyDescent="0.2">
      <c r="F62" s="236"/>
      <c r="K62" s="22"/>
    </row>
    <row r="63" spans="6:11" x14ac:dyDescent="0.2">
      <c r="F63" s="236"/>
      <c r="K63" s="22"/>
    </row>
    <row r="64" spans="6:11" x14ac:dyDescent="0.2">
      <c r="F64" s="236"/>
      <c r="K64" s="22"/>
    </row>
    <row r="65" spans="6:11" x14ac:dyDescent="0.2">
      <c r="F65" s="236"/>
      <c r="K65" s="22"/>
    </row>
    <row r="66" spans="6:11" x14ac:dyDescent="0.2">
      <c r="F66" s="236"/>
      <c r="K66" s="22"/>
    </row>
    <row r="67" spans="6:11" x14ac:dyDescent="0.2">
      <c r="F67" s="236"/>
      <c r="K67" s="22"/>
    </row>
    <row r="68" spans="6:11" x14ac:dyDescent="0.2">
      <c r="F68" s="236"/>
      <c r="K68" s="22"/>
    </row>
    <row r="69" spans="6:11" x14ac:dyDescent="0.2">
      <c r="F69" s="236"/>
      <c r="K69" s="22"/>
    </row>
    <row r="70" spans="6:11" x14ac:dyDescent="0.2">
      <c r="F70" s="236"/>
      <c r="K70" s="22"/>
    </row>
    <row r="71" spans="6:11" x14ac:dyDescent="0.2">
      <c r="F71" s="236"/>
      <c r="K71" s="22"/>
    </row>
    <row r="72" spans="6:11" x14ac:dyDescent="0.2">
      <c r="F72" s="236"/>
      <c r="K72" s="22"/>
    </row>
    <row r="73" spans="6:11" x14ac:dyDescent="0.2">
      <c r="F73" s="236"/>
      <c r="K73" s="22"/>
    </row>
    <row r="74" spans="6:11" x14ac:dyDescent="0.2">
      <c r="F74" s="236"/>
      <c r="K74" s="22"/>
    </row>
    <row r="75" spans="6:11" x14ac:dyDescent="0.2">
      <c r="F75" s="236"/>
      <c r="K75" s="22"/>
    </row>
    <row r="76" spans="6:11" x14ac:dyDescent="0.2">
      <c r="F76" s="236"/>
      <c r="K76" s="22"/>
    </row>
    <row r="77" spans="6:11" x14ac:dyDescent="0.2">
      <c r="F77" s="236"/>
      <c r="K77" s="22"/>
    </row>
    <row r="78" spans="6:11" x14ac:dyDescent="0.2">
      <c r="F78" s="236"/>
      <c r="K78" s="22"/>
    </row>
    <row r="79" spans="6:11" x14ac:dyDescent="0.2">
      <c r="F79" s="236"/>
      <c r="K79" s="22"/>
    </row>
    <row r="80" spans="6:11" x14ac:dyDescent="0.2">
      <c r="F80" s="236"/>
      <c r="K80" s="22"/>
    </row>
    <row r="81" spans="6:11" x14ac:dyDescent="0.2">
      <c r="F81" s="236"/>
      <c r="K81" s="22"/>
    </row>
    <row r="82" spans="6:11" x14ac:dyDescent="0.2">
      <c r="F82" s="236"/>
      <c r="K82" s="22"/>
    </row>
    <row r="83" spans="6:11" x14ac:dyDescent="0.2">
      <c r="F83" s="236"/>
      <c r="K83" s="22"/>
    </row>
    <row r="84" spans="6:11" x14ac:dyDescent="0.2">
      <c r="F84" s="236"/>
      <c r="K84" s="22"/>
    </row>
    <row r="85" spans="6:11" x14ac:dyDescent="0.2">
      <c r="F85" s="236"/>
      <c r="K85" s="22"/>
    </row>
    <row r="86" spans="6:11" x14ac:dyDescent="0.2">
      <c r="F86" s="236"/>
      <c r="K86" s="22"/>
    </row>
    <row r="87" spans="6:11" x14ac:dyDescent="0.2">
      <c r="F87" s="236"/>
      <c r="K87" s="22"/>
    </row>
    <row r="88" spans="6:11" x14ac:dyDescent="0.2">
      <c r="F88" s="236"/>
      <c r="K88" s="22"/>
    </row>
    <row r="89" spans="6:11" x14ac:dyDescent="0.2">
      <c r="F89" s="236"/>
      <c r="K89" s="22"/>
    </row>
    <row r="90" spans="6:11" x14ac:dyDescent="0.2">
      <c r="F90" s="236"/>
      <c r="K90" s="22"/>
    </row>
    <row r="91" spans="6:11" x14ac:dyDescent="0.2">
      <c r="F91" s="236"/>
      <c r="K91" s="22"/>
    </row>
    <row r="92" spans="6:11" x14ac:dyDescent="0.2">
      <c r="F92" s="236"/>
      <c r="K92" s="22"/>
    </row>
    <row r="93" spans="6:11" x14ac:dyDescent="0.2">
      <c r="F93" s="236"/>
      <c r="K93" s="22"/>
    </row>
    <row r="94" spans="6:11" x14ac:dyDescent="0.2">
      <c r="F94" s="236"/>
      <c r="K94" s="22"/>
    </row>
    <row r="95" spans="6:11" x14ac:dyDescent="0.2">
      <c r="F95" s="236"/>
      <c r="K95" s="22"/>
    </row>
    <row r="96" spans="6:11" x14ac:dyDescent="0.2">
      <c r="F96" s="236"/>
      <c r="K96" s="22"/>
    </row>
    <row r="97" spans="6:11" x14ac:dyDescent="0.2">
      <c r="F97" s="236"/>
      <c r="K97" s="22"/>
    </row>
    <row r="98" spans="6:11" x14ac:dyDescent="0.2">
      <c r="F98" s="236"/>
      <c r="K98" s="22"/>
    </row>
    <row r="99" spans="6:11" x14ac:dyDescent="0.2">
      <c r="F99" s="236"/>
      <c r="K99" s="22"/>
    </row>
    <row r="100" spans="6:11" x14ac:dyDescent="0.2">
      <c r="F100" s="236"/>
      <c r="K100" s="22"/>
    </row>
    <row r="101" spans="6:11" x14ac:dyDescent="0.2">
      <c r="F101" s="236"/>
      <c r="K101" s="22"/>
    </row>
    <row r="102" spans="6:11" x14ac:dyDescent="0.2">
      <c r="F102" s="236"/>
      <c r="K102" s="22"/>
    </row>
    <row r="103" spans="6:11" x14ac:dyDescent="0.2">
      <c r="F103" s="236"/>
      <c r="K103" s="22"/>
    </row>
    <row r="104" spans="6:11" x14ac:dyDescent="0.2">
      <c r="F104" s="236"/>
      <c r="K104" s="22"/>
    </row>
    <row r="105" spans="6:11" x14ac:dyDescent="0.2">
      <c r="F105" s="236"/>
      <c r="K105" s="22"/>
    </row>
    <row r="106" spans="6:11" x14ac:dyDescent="0.2">
      <c r="F106" s="236"/>
      <c r="K106" s="22"/>
    </row>
  </sheetData>
  <mergeCells count="30">
    <mergeCell ref="W18:W19"/>
    <mergeCell ref="X18:X19"/>
    <mergeCell ref="S18:S19"/>
    <mergeCell ref="U18:U19"/>
    <mergeCell ref="V18:V19"/>
    <mergeCell ref="T18:T19"/>
    <mergeCell ref="U17:V17"/>
    <mergeCell ref="A18:A19"/>
    <mergeCell ref="B18:B19"/>
    <mergeCell ref="C18:C19"/>
    <mergeCell ref="D18:D19"/>
    <mergeCell ref="E18:E19"/>
    <mergeCell ref="Q5:S5"/>
    <mergeCell ref="B6:E6"/>
    <mergeCell ref="B7:E7"/>
    <mergeCell ref="C10:X10"/>
    <mergeCell ref="Q6:S6"/>
    <mergeCell ref="B5:L5"/>
    <mergeCell ref="U6:X6"/>
    <mergeCell ref="U7:X7"/>
    <mergeCell ref="U8:Y8"/>
    <mergeCell ref="B42:D42"/>
    <mergeCell ref="R43:V43"/>
    <mergeCell ref="A41:D41"/>
    <mergeCell ref="P41:R41"/>
    <mergeCell ref="M40:N40"/>
    <mergeCell ref="P40:R40"/>
    <mergeCell ref="S41:U41"/>
    <mergeCell ref="Q42:R42"/>
    <mergeCell ref="S42:U42"/>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20"/>
  <sheetViews>
    <sheetView tabSelected="1" topLeftCell="A2" zoomScale="85" zoomScaleNormal="85" workbookViewId="0">
      <selection activeCell="F3" sqref="F1:J1048576"/>
    </sheetView>
  </sheetViews>
  <sheetFormatPr defaultRowHeight="15.75" x14ac:dyDescent="0.2"/>
  <cols>
    <col min="1" max="1" width="5.140625" style="1" customWidth="1"/>
    <col min="2" max="2" width="10.28515625" style="2" customWidth="1"/>
    <col min="3" max="3" width="5.7109375" style="1" customWidth="1"/>
    <col min="4" max="4" width="21.28515625" style="7" customWidth="1"/>
    <col min="5" max="5" width="13.28515625" style="3" customWidth="1"/>
    <col min="6" max="6" width="12.7109375" style="6" hidden="1" customWidth="1"/>
    <col min="7" max="7" width="12.7109375" style="4" hidden="1" customWidth="1"/>
    <col min="8" max="8" width="10" style="4" hidden="1" customWidth="1"/>
    <col min="9" max="9" width="9.28515625" style="4" hidden="1" customWidth="1"/>
    <col min="10" max="10" width="9.7109375" style="36" hidden="1" customWidth="1"/>
    <col min="11" max="11" width="14.28515625" style="1" customWidth="1"/>
    <col min="12" max="12" width="12.85546875" style="1" customWidth="1"/>
    <col min="13" max="13" width="12" style="1" customWidth="1"/>
    <col min="14" max="14" width="12.42578125" style="1" customWidth="1"/>
    <col min="15" max="15" width="11.28515625" style="1" customWidth="1"/>
    <col min="16" max="16" width="12.85546875" style="1" customWidth="1"/>
    <col min="17" max="17" width="10.7109375" style="1" customWidth="1"/>
    <col min="18" max="18" width="9.5703125" style="4" customWidth="1"/>
    <col min="19" max="19" width="11.5703125" style="4" customWidth="1"/>
    <col min="20" max="23" width="9.140625" style="4"/>
    <col min="24" max="24" width="9.140625" style="4" customWidth="1"/>
    <col min="25" max="16384" width="9.140625" style="4"/>
  </cols>
  <sheetData>
    <row r="1" spans="1:19" hidden="1" x14ac:dyDescent="0.2"/>
    <row r="2" spans="1:19" ht="18" customHeight="1" x14ac:dyDescent="0.2">
      <c r="D2" s="2"/>
      <c r="E2" s="416" t="s">
        <v>117</v>
      </c>
      <c r="F2" s="416"/>
      <c r="G2" s="416"/>
      <c r="H2" s="416"/>
      <c r="I2" s="416"/>
      <c r="J2" s="416"/>
      <c r="K2" s="416"/>
      <c r="L2" s="416"/>
      <c r="M2" s="416"/>
      <c r="N2" s="416"/>
      <c r="O2" s="37"/>
    </row>
    <row r="3" spans="1:19" ht="15" customHeight="1" x14ac:dyDescent="0.2">
      <c r="D3" s="2"/>
      <c r="F3" s="2"/>
      <c r="G3" s="2"/>
      <c r="H3" s="2"/>
      <c r="I3" s="2"/>
      <c r="J3" s="35"/>
    </row>
    <row r="4" spans="1:19" ht="16.5" thickBot="1" x14ac:dyDescent="0.25">
      <c r="B4" s="1"/>
      <c r="C4" s="5"/>
      <c r="D4" s="1"/>
    </row>
    <row r="5" spans="1:19" ht="21" customHeight="1" thickBot="1" x14ac:dyDescent="0.25">
      <c r="A5" s="68"/>
      <c r="B5" s="68"/>
      <c r="C5" s="68"/>
      <c r="D5" s="69"/>
      <c r="E5" s="70" t="s">
        <v>3</v>
      </c>
      <c r="F5" s="71" t="s">
        <v>161</v>
      </c>
      <c r="G5" s="72" t="s">
        <v>160</v>
      </c>
      <c r="H5" s="73" t="s">
        <v>108</v>
      </c>
      <c r="I5" s="74" t="s">
        <v>109</v>
      </c>
      <c r="J5" s="75" t="s">
        <v>222</v>
      </c>
      <c r="K5" s="73" t="s">
        <v>161</v>
      </c>
      <c r="L5" s="73" t="s">
        <v>160</v>
      </c>
      <c r="M5" s="73" t="s">
        <v>108</v>
      </c>
      <c r="N5" s="51" t="s">
        <v>109</v>
      </c>
      <c r="O5" s="51" t="s">
        <v>234</v>
      </c>
      <c r="P5" s="76"/>
      <c r="Q5" s="77"/>
      <c r="R5" s="415"/>
      <c r="S5" s="415"/>
    </row>
    <row r="6" spans="1:19" s="2" customFormat="1" ht="112.5" customHeight="1" thickBot="1" x14ac:dyDescent="0.25">
      <c r="A6" s="404" t="s">
        <v>5</v>
      </c>
      <c r="B6" s="377" t="s">
        <v>6</v>
      </c>
      <c r="C6" s="404" t="s">
        <v>7</v>
      </c>
      <c r="D6" s="404" t="s">
        <v>149</v>
      </c>
      <c r="E6" s="417" t="s">
        <v>258</v>
      </c>
      <c r="F6" s="80" t="s">
        <v>127</v>
      </c>
      <c r="G6" s="80" t="s">
        <v>128</v>
      </c>
      <c r="H6" s="80" t="s">
        <v>129</v>
      </c>
      <c r="I6" s="80" t="s">
        <v>130</v>
      </c>
      <c r="J6" s="81" t="s">
        <v>167</v>
      </c>
      <c r="K6" s="80" t="s">
        <v>232</v>
      </c>
      <c r="L6" s="210" t="s">
        <v>231</v>
      </c>
      <c r="M6" s="210" t="s">
        <v>230</v>
      </c>
      <c r="N6" s="82" t="s">
        <v>84</v>
      </c>
      <c r="O6" s="211" t="s">
        <v>229</v>
      </c>
      <c r="P6" s="83" t="s">
        <v>4</v>
      </c>
      <c r="Q6" s="412" t="s">
        <v>110</v>
      </c>
      <c r="R6" s="412" t="s">
        <v>111</v>
      </c>
      <c r="S6" s="412" t="s">
        <v>194</v>
      </c>
    </row>
    <row r="7" spans="1:19" s="2" customFormat="1" ht="98.25" customHeight="1" thickBot="1" x14ac:dyDescent="0.25">
      <c r="A7" s="405"/>
      <c r="B7" s="411"/>
      <c r="C7" s="405"/>
      <c r="D7" s="405"/>
      <c r="E7" s="418"/>
      <c r="F7" s="40" t="s">
        <v>9</v>
      </c>
      <c r="G7" s="40" t="s">
        <v>9</v>
      </c>
      <c r="H7" s="40" t="s">
        <v>9</v>
      </c>
      <c r="I7" s="40" t="s">
        <v>9</v>
      </c>
      <c r="J7" s="40" t="s">
        <v>9</v>
      </c>
      <c r="K7" s="404" t="s">
        <v>152</v>
      </c>
      <c r="L7" s="373" t="s">
        <v>123</v>
      </c>
      <c r="M7" s="373" t="s">
        <v>123</v>
      </c>
      <c r="N7" s="373" t="s">
        <v>123</v>
      </c>
      <c r="O7" s="373" t="s">
        <v>123</v>
      </c>
      <c r="P7" s="373" t="s">
        <v>239</v>
      </c>
      <c r="Q7" s="413"/>
      <c r="R7" s="413"/>
      <c r="S7" s="413"/>
    </row>
    <row r="8" spans="1:19" s="43" customFormat="1" ht="36.75" customHeight="1" thickBot="1" x14ac:dyDescent="0.25">
      <c r="A8" s="406"/>
      <c r="B8" s="378"/>
      <c r="C8" s="406"/>
      <c r="D8" s="406"/>
      <c r="E8" s="407"/>
      <c r="F8" s="45"/>
      <c r="G8" s="45"/>
      <c r="H8" s="45"/>
      <c r="I8" s="45"/>
      <c r="J8" s="45"/>
      <c r="K8" s="406"/>
      <c r="L8" s="407"/>
      <c r="M8" s="407"/>
      <c r="N8" s="407"/>
      <c r="O8" s="407"/>
      <c r="P8" s="407"/>
      <c r="Q8" s="414"/>
      <c r="R8" s="414"/>
      <c r="S8" s="414"/>
    </row>
    <row r="9" spans="1:19" ht="30.75" customHeight="1" thickBot="1" x14ac:dyDescent="0.25">
      <c r="A9" s="396">
        <v>1</v>
      </c>
      <c r="B9" s="409" t="s">
        <v>10</v>
      </c>
      <c r="C9" s="396">
        <v>1</v>
      </c>
      <c r="D9" s="410" t="s">
        <v>163</v>
      </c>
      <c r="E9" s="394" t="s">
        <v>11</v>
      </c>
      <c r="F9" s="395">
        <v>22500</v>
      </c>
      <c r="G9" s="396">
        <v>2500</v>
      </c>
      <c r="H9" s="396">
        <v>5000</v>
      </c>
      <c r="I9" s="396">
        <v>1000</v>
      </c>
      <c r="J9" s="396">
        <v>1000</v>
      </c>
      <c r="K9" s="385">
        <f>F9/1.19</f>
        <v>18907.563025210085</v>
      </c>
      <c r="L9" s="385">
        <f>G9/1.19</f>
        <v>2100.840336134454</v>
      </c>
      <c r="M9" s="385">
        <f>H19/1.19</f>
        <v>4201.680672268908</v>
      </c>
      <c r="N9" s="385">
        <f>I14/1.19</f>
        <v>840.3361344537816</v>
      </c>
      <c r="O9" s="385">
        <f>J9/1.19</f>
        <v>840.3361344537816</v>
      </c>
      <c r="P9" s="385">
        <f>K9+L9+M9+N9+O9</f>
        <v>26890.756302521007</v>
      </c>
      <c r="Q9" s="386" t="s">
        <v>113</v>
      </c>
      <c r="R9" s="387" t="s">
        <v>262</v>
      </c>
      <c r="S9" s="388" t="s">
        <v>264</v>
      </c>
    </row>
    <row r="10" spans="1:19" ht="14.25" customHeight="1" thickBot="1" x14ac:dyDescent="0.25">
      <c r="A10" s="396"/>
      <c r="B10" s="409"/>
      <c r="C10" s="396"/>
      <c r="D10" s="410"/>
      <c r="E10" s="394"/>
      <c r="F10" s="395"/>
      <c r="G10" s="396"/>
      <c r="H10" s="396"/>
      <c r="I10" s="396"/>
      <c r="J10" s="396"/>
      <c r="K10" s="385"/>
      <c r="L10" s="385"/>
      <c r="M10" s="385"/>
      <c r="N10" s="385"/>
      <c r="O10" s="385"/>
      <c r="P10" s="385"/>
      <c r="Q10" s="386"/>
      <c r="R10" s="387"/>
      <c r="S10" s="388"/>
    </row>
    <row r="11" spans="1:19" ht="22.5" hidden="1" customHeight="1" thickBot="1" x14ac:dyDescent="0.25">
      <c r="A11" s="396"/>
      <c r="B11" s="409"/>
      <c r="C11" s="396"/>
      <c r="D11" s="410"/>
      <c r="E11" s="394"/>
      <c r="F11" s="85"/>
      <c r="G11" s="42"/>
      <c r="H11" s="42"/>
      <c r="I11" s="42"/>
      <c r="J11" s="42"/>
      <c r="K11" s="385"/>
      <c r="L11" s="385"/>
      <c r="M11" s="385"/>
      <c r="N11" s="385"/>
      <c r="O11" s="85"/>
      <c r="P11" s="385"/>
      <c r="Q11" s="386"/>
      <c r="R11" s="387"/>
      <c r="S11" s="388"/>
    </row>
    <row r="12" spans="1:19" ht="6.75" hidden="1" customHeight="1" thickBot="1" x14ac:dyDescent="0.25">
      <c r="A12" s="396"/>
      <c r="B12" s="409"/>
      <c r="C12" s="396"/>
      <c r="D12" s="410"/>
      <c r="E12" s="394"/>
      <c r="F12" s="85"/>
      <c r="G12" s="42"/>
      <c r="H12" s="42"/>
      <c r="I12" s="42"/>
      <c r="J12" s="42"/>
      <c r="K12" s="385"/>
      <c r="L12" s="385"/>
      <c r="M12" s="385"/>
      <c r="N12" s="385"/>
      <c r="O12" s="85"/>
      <c r="P12" s="385"/>
      <c r="Q12" s="386"/>
      <c r="R12" s="387"/>
      <c r="S12" s="388"/>
    </row>
    <row r="13" spans="1:19" ht="6" hidden="1" customHeight="1" thickBot="1" x14ac:dyDescent="0.25">
      <c r="A13" s="396"/>
      <c r="B13" s="409"/>
      <c r="C13" s="396"/>
      <c r="D13" s="410"/>
      <c r="E13" s="394"/>
      <c r="F13" s="85"/>
      <c r="G13" s="42"/>
      <c r="H13" s="42"/>
      <c r="I13" s="42"/>
      <c r="J13" s="42"/>
      <c r="K13" s="385"/>
      <c r="L13" s="385"/>
      <c r="M13" s="385"/>
      <c r="N13" s="385"/>
      <c r="O13" s="85"/>
      <c r="P13" s="385"/>
      <c r="Q13" s="386"/>
      <c r="R13" s="387"/>
      <c r="S13" s="388"/>
    </row>
    <row r="14" spans="1:19" ht="33.75" hidden="1" customHeight="1" thickBot="1" x14ac:dyDescent="0.25">
      <c r="A14" s="396"/>
      <c r="B14" s="409"/>
      <c r="C14" s="396"/>
      <c r="D14" s="410"/>
      <c r="E14" s="394"/>
      <c r="F14" s="41">
        <v>21000</v>
      </c>
      <c r="G14" s="66">
        <v>1000</v>
      </c>
      <c r="H14" s="66">
        <v>3000</v>
      </c>
      <c r="I14" s="66">
        <v>1000</v>
      </c>
      <c r="J14" s="66"/>
      <c r="K14" s="385"/>
      <c r="L14" s="385"/>
      <c r="M14" s="385"/>
      <c r="N14" s="385"/>
      <c r="O14" s="85"/>
      <c r="P14" s="385"/>
      <c r="Q14" s="386"/>
      <c r="R14" s="387"/>
      <c r="S14" s="388"/>
    </row>
    <row r="15" spans="1:19" ht="35.25" hidden="1" customHeight="1" thickBot="1" x14ac:dyDescent="0.25">
      <c r="A15" s="396"/>
      <c r="B15" s="409"/>
      <c r="C15" s="396"/>
      <c r="D15" s="410"/>
      <c r="E15" s="394"/>
      <c r="F15" s="85"/>
      <c r="G15" s="42"/>
      <c r="H15" s="42"/>
      <c r="I15" s="42"/>
      <c r="J15" s="42"/>
      <c r="K15" s="385"/>
      <c r="L15" s="385"/>
      <c r="M15" s="385"/>
      <c r="N15" s="385"/>
      <c r="O15" s="85"/>
      <c r="P15" s="385"/>
      <c r="Q15" s="386"/>
      <c r="R15" s="387"/>
      <c r="S15" s="388"/>
    </row>
    <row r="16" spans="1:19" ht="18.75" hidden="1" customHeight="1" thickBot="1" x14ac:dyDescent="0.25">
      <c r="A16" s="396"/>
      <c r="B16" s="409"/>
      <c r="C16" s="396"/>
      <c r="D16" s="410"/>
      <c r="E16" s="394"/>
      <c r="F16" s="85"/>
      <c r="G16" s="42"/>
      <c r="H16" s="42"/>
      <c r="I16" s="42"/>
      <c r="J16" s="42"/>
      <c r="K16" s="385"/>
      <c r="L16" s="385"/>
      <c r="M16" s="385"/>
      <c r="N16" s="385"/>
      <c r="O16" s="85"/>
      <c r="P16" s="385"/>
      <c r="Q16" s="386"/>
      <c r="R16" s="387"/>
      <c r="S16" s="388"/>
    </row>
    <row r="17" spans="1:38" ht="2.25" hidden="1" customHeight="1" thickBot="1" x14ac:dyDescent="0.25">
      <c r="A17" s="396"/>
      <c r="B17" s="86"/>
      <c r="C17" s="40"/>
      <c r="D17" s="410"/>
      <c r="E17" s="394"/>
      <c r="F17" s="85"/>
      <c r="G17" s="42"/>
      <c r="H17" s="42"/>
      <c r="I17" s="42"/>
      <c r="J17" s="42"/>
      <c r="K17" s="85"/>
      <c r="L17" s="85"/>
      <c r="M17" s="85"/>
      <c r="N17" s="85"/>
      <c r="O17" s="85"/>
      <c r="P17" s="85"/>
      <c r="Q17" s="87"/>
      <c r="R17" s="88"/>
      <c r="S17" s="89"/>
    </row>
    <row r="18" spans="1:38" ht="393" hidden="1" customHeight="1" thickBot="1" x14ac:dyDescent="0.25">
      <c r="A18" s="396"/>
      <c r="B18" s="86"/>
      <c r="C18" s="40"/>
      <c r="D18" s="410"/>
      <c r="E18" s="394"/>
      <c r="F18" s="85"/>
      <c r="G18" s="42"/>
      <c r="H18" s="42"/>
      <c r="I18" s="42"/>
      <c r="J18" s="42"/>
      <c r="K18" s="85"/>
      <c r="L18" s="85"/>
      <c r="M18" s="85"/>
      <c r="N18" s="85"/>
      <c r="O18" s="85"/>
      <c r="P18" s="85"/>
      <c r="Q18" s="90"/>
      <c r="R18" s="88"/>
      <c r="S18" s="89"/>
    </row>
    <row r="19" spans="1:38" s="9" customFormat="1" ht="25.5" customHeight="1" thickBot="1" x14ac:dyDescent="0.25">
      <c r="A19" s="40">
        <v>2</v>
      </c>
      <c r="B19" s="91"/>
      <c r="C19" s="40"/>
      <c r="D19" s="50" t="s">
        <v>131</v>
      </c>
      <c r="E19" s="91"/>
      <c r="F19" s="92">
        <f>F9</f>
        <v>22500</v>
      </c>
      <c r="G19" s="92">
        <f t="shared" ref="G19:J19" si="0">G9</f>
        <v>2500</v>
      </c>
      <c r="H19" s="92">
        <f t="shared" si="0"/>
        <v>5000</v>
      </c>
      <c r="I19" s="92">
        <f t="shared" si="0"/>
        <v>1000</v>
      </c>
      <c r="J19" s="92">
        <f t="shared" si="0"/>
        <v>1000</v>
      </c>
      <c r="K19" s="85">
        <f>K9</f>
        <v>18907.563025210085</v>
      </c>
      <c r="L19" s="85">
        <f t="shared" ref="L19:O19" si="1">L9</f>
        <v>2100.840336134454</v>
      </c>
      <c r="M19" s="85">
        <f t="shared" si="1"/>
        <v>4201.680672268908</v>
      </c>
      <c r="N19" s="85">
        <f t="shared" si="1"/>
        <v>840.3361344537816</v>
      </c>
      <c r="O19" s="85">
        <f t="shared" si="1"/>
        <v>840.3361344537816</v>
      </c>
      <c r="P19" s="85">
        <f>P9</f>
        <v>26890.756302521007</v>
      </c>
      <c r="Q19" s="90"/>
      <c r="R19" s="88"/>
      <c r="S19" s="89"/>
      <c r="T19" s="8"/>
      <c r="U19" s="8"/>
      <c r="V19" s="8"/>
      <c r="W19" s="8"/>
      <c r="X19" s="8"/>
      <c r="Y19" s="8"/>
      <c r="Z19" s="8"/>
      <c r="AA19" s="8"/>
      <c r="AB19" s="8"/>
      <c r="AC19" s="8"/>
      <c r="AD19" s="8"/>
      <c r="AE19" s="8"/>
      <c r="AF19" s="8"/>
      <c r="AG19" s="8"/>
      <c r="AH19" s="8"/>
      <c r="AI19" s="8"/>
      <c r="AJ19" s="8"/>
      <c r="AK19" s="8"/>
      <c r="AL19" s="8"/>
    </row>
    <row r="20" spans="1:38" s="8" customFormat="1" ht="140.25" customHeight="1" thickBot="1" x14ac:dyDescent="0.25">
      <c r="A20" s="40">
        <v>3</v>
      </c>
      <c r="B20" s="64" t="s">
        <v>12</v>
      </c>
      <c r="C20" s="40">
        <v>2</v>
      </c>
      <c r="D20" s="50" t="s">
        <v>164</v>
      </c>
      <c r="E20" s="91" t="s">
        <v>132</v>
      </c>
      <c r="F20" s="92">
        <v>1000</v>
      </c>
      <c r="G20" s="92">
        <v>7000</v>
      </c>
      <c r="H20" s="92">
        <v>14000</v>
      </c>
      <c r="I20" s="92">
        <v>1000</v>
      </c>
      <c r="J20" s="92">
        <v>1000</v>
      </c>
      <c r="K20" s="85">
        <f>F20/1.19</f>
        <v>840.3361344537816</v>
      </c>
      <c r="L20" s="85">
        <f>G20/1.19</f>
        <v>5882.3529411764712</v>
      </c>
      <c r="M20" s="85">
        <f>H20/1.19</f>
        <v>11764.705882352942</v>
      </c>
      <c r="N20" s="85">
        <f>I20/1.19</f>
        <v>840.3361344537816</v>
      </c>
      <c r="O20" s="85">
        <f>J20/1.19</f>
        <v>840.3361344537816</v>
      </c>
      <c r="P20" s="85">
        <f>SUM(K20+L20+M20+N20+O20)</f>
        <v>20168.067226890758</v>
      </c>
      <c r="Q20" s="93" t="s">
        <v>113</v>
      </c>
      <c r="R20" s="242" t="s">
        <v>271</v>
      </c>
      <c r="S20" s="95" t="s">
        <v>269</v>
      </c>
    </row>
    <row r="21" spans="1:38" s="10" customFormat="1" ht="29.25" customHeight="1" thickBot="1" x14ac:dyDescent="0.25">
      <c r="A21" s="40">
        <v>4</v>
      </c>
      <c r="B21" s="64"/>
      <c r="C21" s="64"/>
      <c r="D21" s="64" t="s">
        <v>133</v>
      </c>
      <c r="E21" s="64"/>
      <c r="F21" s="96">
        <f>F20</f>
        <v>1000</v>
      </c>
      <c r="G21" s="96">
        <f t="shared" ref="G21:J21" si="2">G20</f>
        <v>7000</v>
      </c>
      <c r="H21" s="96">
        <f t="shared" si="2"/>
        <v>14000</v>
      </c>
      <c r="I21" s="96">
        <f t="shared" si="2"/>
        <v>1000</v>
      </c>
      <c r="J21" s="96">
        <f t="shared" si="2"/>
        <v>1000</v>
      </c>
      <c r="K21" s="85">
        <f>K20</f>
        <v>840.3361344537816</v>
      </c>
      <c r="L21" s="85">
        <f t="shared" ref="L21:N21" si="3">L20</f>
        <v>5882.3529411764712</v>
      </c>
      <c r="M21" s="85">
        <f t="shared" si="3"/>
        <v>11764.705882352942</v>
      </c>
      <c r="N21" s="85">
        <f t="shared" si="3"/>
        <v>840.3361344537816</v>
      </c>
      <c r="O21" s="85">
        <f>O20</f>
        <v>840.3361344537816</v>
      </c>
      <c r="P21" s="85">
        <f>P20</f>
        <v>20168.067226890758</v>
      </c>
      <c r="Q21" s="90"/>
      <c r="R21" s="88"/>
      <c r="S21" s="89"/>
      <c r="T21" s="8"/>
      <c r="U21" s="8"/>
      <c r="V21" s="8"/>
      <c r="W21" s="8"/>
      <c r="X21" s="8"/>
      <c r="Y21" s="8"/>
      <c r="Z21" s="8"/>
      <c r="AA21" s="8"/>
      <c r="AB21" s="8"/>
      <c r="AC21" s="8"/>
      <c r="AD21" s="8"/>
      <c r="AE21" s="8"/>
      <c r="AF21" s="8"/>
      <c r="AG21" s="8"/>
      <c r="AH21" s="8"/>
      <c r="AI21" s="8"/>
      <c r="AJ21" s="8"/>
      <c r="AK21" s="8"/>
      <c r="AL21" s="8"/>
    </row>
    <row r="22" spans="1:38" ht="82.5" customHeight="1" thickBot="1" x14ac:dyDescent="0.25">
      <c r="A22" s="40">
        <v>5</v>
      </c>
      <c r="B22" s="40" t="s">
        <v>15</v>
      </c>
      <c r="C22" s="40">
        <v>3</v>
      </c>
      <c r="D22" s="50" t="s">
        <v>16</v>
      </c>
      <c r="E22" s="91" t="s">
        <v>17</v>
      </c>
      <c r="F22" s="66">
        <v>380000</v>
      </c>
      <c r="G22" s="66">
        <v>177000</v>
      </c>
      <c r="H22" s="66">
        <v>251000</v>
      </c>
      <c r="I22" s="66">
        <v>8000</v>
      </c>
      <c r="J22" s="66">
        <v>5000</v>
      </c>
      <c r="K22" s="85">
        <f>F22/1.19</f>
        <v>319327.731092437</v>
      </c>
      <c r="L22" s="85">
        <f>G22/1.19</f>
        <v>148739.49579831935</v>
      </c>
      <c r="M22" s="85">
        <f>H22/1.19</f>
        <v>210924.36974789918</v>
      </c>
      <c r="N22" s="85">
        <f>I22/1.19</f>
        <v>6722.6890756302528</v>
      </c>
      <c r="O22" s="85">
        <f>J22/1.19</f>
        <v>4201.680672268908</v>
      </c>
      <c r="P22" s="85">
        <f>K22+L22+M22+N22+O22</f>
        <v>689915.96638655476</v>
      </c>
      <c r="Q22" s="93" t="s">
        <v>113</v>
      </c>
      <c r="R22" s="387" t="s">
        <v>148</v>
      </c>
      <c r="S22" s="387"/>
    </row>
    <row r="23" spans="1:38" ht="30" customHeight="1" thickBot="1" x14ac:dyDescent="0.25">
      <c r="A23" s="40">
        <v>6</v>
      </c>
      <c r="B23" s="40"/>
      <c r="C23" s="40"/>
      <c r="D23" s="71" t="s">
        <v>186</v>
      </c>
      <c r="E23" s="91"/>
      <c r="F23" s="66">
        <f>SUM(F22)</f>
        <v>380000</v>
      </c>
      <c r="G23" s="66">
        <f t="shared" ref="G23:H23" si="4">G22</f>
        <v>177000</v>
      </c>
      <c r="H23" s="66">
        <f t="shared" si="4"/>
        <v>251000</v>
      </c>
      <c r="I23" s="66">
        <f>SUM(I22)</f>
        <v>8000</v>
      </c>
      <c r="J23" s="66">
        <f t="shared" ref="J23:M23" si="5">J22</f>
        <v>5000</v>
      </c>
      <c r="K23" s="85">
        <f>K22</f>
        <v>319327.731092437</v>
      </c>
      <c r="L23" s="85">
        <f t="shared" si="5"/>
        <v>148739.49579831935</v>
      </c>
      <c r="M23" s="85">
        <f t="shared" si="5"/>
        <v>210924.36974789918</v>
      </c>
      <c r="N23" s="85">
        <f>N22</f>
        <v>6722.6890756302528</v>
      </c>
      <c r="O23" s="85">
        <f>O22</f>
        <v>4201.680672268908</v>
      </c>
      <c r="P23" s="85">
        <f t="shared" ref="P23:P29" si="6">K23+L23+M23+N23+O23</f>
        <v>689915.96638655476</v>
      </c>
      <c r="Q23" s="93"/>
      <c r="R23" s="387"/>
      <c r="S23" s="387"/>
    </row>
    <row r="24" spans="1:38" ht="35.25" customHeight="1" thickBot="1" x14ac:dyDescent="0.25">
      <c r="A24" s="40">
        <v>7</v>
      </c>
      <c r="B24" s="40" t="s">
        <v>18</v>
      </c>
      <c r="C24" s="40">
        <v>4</v>
      </c>
      <c r="D24" s="50" t="s">
        <v>248</v>
      </c>
      <c r="E24" s="91" t="s">
        <v>19</v>
      </c>
      <c r="F24" s="66">
        <v>22000</v>
      </c>
      <c r="G24" s="66">
        <v>25000</v>
      </c>
      <c r="H24" s="66">
        <v>77000</v>
      </c>
      <c r="I24" s="66">
        <v>1000</v>
      </c>
      <c r="J24" s="66">
        <v>9500</v>
      </c>
      <c r="K24" s="85">
        <f>F24/1.09</f>
        <v>20183.48623853211</v>
      </c>
      <c r="L24" s="85">
        <f>G24/1.09</f>
        <v>22935.779816513761</v>
      </c>
      <c r="M24" s="85">
        <f>H24/1.09</f>
        <v>70642.201834862382</v>
      </c>
      <c r="N24" s="85">
        <f>I24/1.09</f>
        <v>917.43119266055044</v>
      </c>
      <c r="O24" s="85">
        <f>J24/1.09</f>
        <v>8715.596330275228</v>
      </c>
      <c r="P24" s="85">
        <f t="shared" si="6"/>
        <v>123394.49541284403</v>
      </c>
      <c r="Q24" s="93" t="s">
        <v>113</v>
      </c>
      <c r="R24" s="387"/>
      <c r="S24" s="387"/>
    </row>
    <row r="25" spans="1:38" ht="129" customHeight="1" thickBot="1" x14ac:dyDescent="0.25">
      <c r="A25" s="40">
        <v>8</v>
      </c>
      <c r="B25" s="40" t="s">
        <v>18</v>
      </c>
      <c r="C25" s="40">
        <v>5</v>
      </c>
      <c r="D25" s="50" t="s">
        <v>85</v>
      </c>
      <c r="E25" s="91" t="s">
        <v>20</v>
      </c>
      <c r="F25" s="66">
        <v>20000</v>
      </c>
      <c r="G25" s="66">
        <v>5000</v>
      </c>
      <c r="H25" s="66">
        <v>38000</v>
      </c>
      <c r="I25" s="66">
        <v>3000</v>
      </c>
      <c r="J25" s="66">
        <v>3500</v>
      </c>
      <c r="K25" s="85">
        <f>F25/1.19</f>
        <v>16806.722689075632</v>
      </c>
      <c r="L25" s="85">
        <f>G25/1.19</f>
        <v>4201.680672268908</v>
      </c>
      <c r="M25" s="85">
        <f>H25/1.19</f>
        <v>31932.773109243699</v>
      </c>
      <c r="N25" s="85">
        <f>I25/1.19</f>
        <v>2521.0084033613448</v>
      </c>
      <c r="O25" s="85">
        <f>J25/1.19</f>
        <v>2941.1764705882356</v>
      </c>
      <c r="P25" s="85">
        <f t="shared" si="6"/>
        <v>58403.361344537821</v>
      </c>
      <c r="Q25" s="93" t="s">
        <v>113</v>
      </c>
      <c r="R25" s="241" t="s">
        <v>270</v>
      </c>
      <c r="S25" s="94" t="s">
        <v>270</v>
      </c>
    </row>
    <row r="26" spans="1:38" ht="28.5" customHeight="1" thickBot="1" x14ac:dyDescent="0.25">
      <c r="A26" s="40">
        <v>9</v>
      </c>
      <c r="B26" s="40"/>
      <c r="C26" s="40"/>
      <c r="D26" s="40" t="s">
        <v>187</v>
      </c>
      <c r="E26" s="91"/>
      <c r="F26" s="66">
        <f>SUM(F24:F25)</f>
        <v>42000</v>
      </c>
      <c r="G26" s="66">
        <f>G24+G25</f>
        <v>30000</v>
      </c>
      <c r="H26" s="66">
        <f t="shared" ref="H26" si="7">SUM(H24:H25)</f>
        <v>115000</v>
      </c>
      <c r="I26" s="66">
        <f>SUM(I24:I25)</f>
        <v>4000</v>
      </c>
      <c r="J26" s="66">
        <f>SUM(J24:J25)</f>
        <v>13000</v>
      </c>
      <c r="K26" s="85">
        <f t="shared" ref="K26:M26" si="8">SUM(K24:K25)</f>
        <v>36990.208927607746</v>
      </c>
      <c r="L26" s="85">
        <f t="shared" si="8"/>
        <v>27137.460488782668</v>
      </c>
      <c r="M26" s="85">
        <f t="shared" si="8"/>
        <v>102574.97494410608</v>
      </c>
      <c r="N26" s="85">
        <f>SUM(N24:N25)</f>
        <v>3438.4395960218953</v>
      </c>
      <c r="O26" s="85">
        <f>SUM(O24:O25)</f>
        <v>11656.772800863464</v>
      </c>
      <c r="P26" s="85">
        <f>K26+L26+M26+N26+O26</f>
        <v>181797.85675738184</v>
      </c>
      <c r="Q26" s="98"/>
      <c r="R26" s="99"/>
      <c r="S26" s="99"/>
    </row>
    <row r="27" spans="1:38" ht="36" customHeight="1" thickBot="1" x14ac:dyDescent="0.25">
      <c r="A27" s="40">
        <v>10</v>
      </c>
      <c r="B27" s="40" t="s">
        <v>21</v>
      </c>
      <c r="C27" s="40">
        <v>6</v>
      </c>
      <c r="D27" s="50" t="s">
        <v>22</v>
      </c>
      <c r="E27" s="91" t="s">
        <v>23</v>
      </c>
      <c r="F27" s="66">
        <v>12000</v>
      </c>
      <c r="G27" s="66">
        <v>0</v>
      </c>
      <c r="H27" s="66">
        <v>0</v>
      </c>
      <c r="I27" s="66">
        <v>0</v>
      </c>
      <c r="J27" s="66">
        <v>0</v>
      </c>
      <c r="K27" s="85">
        <f t="shared" ref="K27:O30" si="9">F27/1.19</f>
        <v>10084.033613445379</v>
      </c>
      <c r="L27" s="85">
        <f t="shared" si="9"/>
        <v>0</v>
      </c>
      <c r="M27" s="85">
        <f t="shared" si="9"/>
        <v>0</v>
      </c>
      <c r="N27" s="85">
        <f t="shared" si="9"/>
        <v>0</v>
      </c>
      <c r="O27" s="85">
        <f t="shared" si="9"/>
        <v>0</v>
      </c>
      <c r="P27" s="85">
        <f t="shared" si="6"/>
        <v>10084.033613445379</v>
      </c>
      <c r="Q27" s="386" t="s">
        <v>113</v>
      </c>
      <c r="R27" s="94" t="s">
        <v>264</v>
      </c>
      <c r="S27" s="94" t="s">
        <v>265</v>
      </c>
    </row>
    <row r="28" spans="1:38" ht="68.25" customHeight="1" thickBot="1" x14ac:dyDescent="0.25">
      <c r="A28" s="40">
        <v>11</v>
      </c>
      <c r="B28" s="40" t="s">
        <v>21</v>
      </c>
      <c r="C28" s="40">
        <v>7</v>
      </c>
      <c r="D28" s="50" t="s">
        <v>112</v>
      </c>
      <c r="E28" s="91" t="s">
        <v>24</v>
      </c>
      <c r="F28" s="66">
        <v>1000</v>
      </c>
      <c r="G28" s="66">
        <v>0</v>
      </c>
      <c r="H28" s="66">
        <v>0</v>
      </c>
      <c r="I28" s="66">
        <v>0</v>
      </c>
      <c r="J28" s="66">
        <v>0</v>
      </c>
      <c r="K28" s="85">
        <f t="shared" si="9"/>
        <v>840.3361344537816</v>
      </c>
      <c r="L28" s="85">
        <f t="shared" si="9"/>
        <v>0</v>
      </c>
      <c r="M28" s="85">
        <f t="shared" si="9"/>
        <v>0</v>
      </c>
      <c r="N28" s="85">
        <f t="shared" si="9"/>
        <v>0</v>
      </c>
      <c r="O28" s="85">
        <f t="shared" si="9"/>
        <v>0</v>
      </c>
      <c r="P28" s="85">
        <f t="shared" si="6"/>
        <v>840.3361344537816</v>
      </c>
      <c r="Q28" s="386"/>
      <c r="R28" s="94" t="s">
        <v>264</v>
      </c>
      <c r="S28" s="94" t="s">
        <v>265</v>
      </c>
      <c r="U28" s="4" t="s">
        <v>126</v>
      </c>
    </row>
    <row r="29" spans="1:38" ht="39.75" customHeight="1" thickBot="1" x14ac:dyDescent="0.25">
      <c r="A29" s="40">
        <v>12</v>
      </c>
      <c r="B29" s="40" t="s">
        <v>21</v>
      </c>
      <c r="C29" s="40">
        <v>8</v>
      </c>
      <c r="D29" s="50" t="s">
        <v>25</v>
      </c>
      <c r="E29" s="91" t="s">
        <v>26</v>
      </c>
      <c r="F29" s="66">
        <v>1000</v>
      </c>
      <c r="G29" s="66">
        <v>0</v>
      </c>
      <c r="H29" s="66">
        <v>0</v>
      </c>
      <c r="I29" s="66">
        <v>0</v>
      </c>
      <c r="J29" s="66">
        <v>0</v>
      </c>
      <c r="K29" s="85">
        <f t="shared" si="9"/>
        <v>840.3361344537816</v>
      </c>
      <c r="L29" s="85">
        <f t="shared" si="9"/>
        <v>0</v>
      </c>
      <c r="M29" s="85">
        <f t="shared" si="9"/>
        <v>0</v>
      </c>
      <c r="N29" s="85">
        <f t="shared" si="9"/>
        <v>0</v>
      </c>
      <c r="O29" s="85">
        <f t="shared" si="9"/>
        <v>0</v>
      </c>
      <c r="P29" s="85">
        <f t="shared" si="6"/>
        <v>840.3361344537816</v>
      </c>
      <c r="Q29" s="386"/>
      <c r="R29" s="94" t="s">
        <v>264</v>
      </c>
      <c r="S29" s="94" t="s">
        <v>265</v>
      </c>
    </row>
    <row r="30" spans="1:38" ht="35.25" customHeight="1" thickBot="1" x14ac:dyDescent="0.25">
      <c r="A30" s="40">
        <v>13</v>
      </c>
      <c r="B30" s="40"/>
      <c r="C30" s="40"/>
      <c r="D30" s="71" t="s">
        <v>188</v>
      </c>
      <c r="E30" s="91"/>
      <c r="F30" s="66">
        <f>SUM(F27:F29)</f>
        <v>14000</v>
      </c>
      <c r="G30" s="66">
        <f t="shared" ref="G30:J30" si="10">SUM(G27:G29)</f>
        <v>0</v>
      </c>
      <c r="H30" s="66">
        <f t="shared" si="10"/>
        <v>0</v>
      </c>
      <c r="I30" s="66">
        <f t="shared" si="10"/>
        <v>0</v>
      </c>
      <c r="J30" s="66">
        <f t="shared" si="10"/>
        <v>0</v>
      </c>
      <c r="K30" s="85">
        <f t="shared" si="9"/>
        <v>11764.705882352942</v>
      </c>
      <c r="L30" s="85">
        <f t="shared" si="9"/>
        <v>0</v>
      </c>
      <c r="M30" s="85">
        <f t="shared" si="9"/>
        <v>0</v>
      </c>
      <c r="N30" s="85">
        <f t="shared" si="9"/>
        <v>0</v>
      </c>
      <c r="O30" s="85">
        <f t="shared" si="9"/>
        <v>0</v>
      </c>
      <c r="P30" s="85">
        <f>SUM(P27:P29)</f>
        <v>11764.705882352941</v>
      </c>
      <c r="Q30" s="98"/>
      <c r="R30" s="99"/>
      <c r="S30" s="100"/>
    </row>
    <row r="31" spans="1:38" ht="221.25" customHeight="1" thickBot="1" x14ac:dyDescent="0.25">
      <c r="A31" s="40">
        <v>14</v>
      </c>
      <c r="B31" s="40" t="s">
        <v>27</v>
      </c>
      <c r="C31" s="40">
        <v>9</v>
      </c>
      <c r="D31" s="50" t="s">
        <v>249</v>
      </c>
      <c r="E31" s="91" t="s">
        <v>28</v>
      </c>
      <c r="F31" s="66">
        <v>7400</v>
      </c>
      <c r="G31" s="66">
        <v>0</v>
      </c>
      <c r="H31" s="66">
        <v>0</v>
      </c>
      <c r="I31" s="66">
        <v>0</v>
      </c>
      <c r="J31" s="66">
        <v>0</v>
      </c>
      <c r="K31" s="85">
        <f>F31</f>
        <v>7400</v>
      </c>
      <c r="L31" s="85">
        <f>G31</f>
        <v>0</v>
      </c>
      <c r="M31" s="85">
        <f>H31</f>
        <v>0</v>
      </c>
      <c r="N31" s="85">
        <f t="shared" ref="N31:O33" si="11">I31/1.19</f>
        <v>0</v>
      </c>
      <c r="O31" s="85">
        <f t="shared" si="11"/>
        <v>0</v>
      </c>
      <c r="P31" s="85">
        <f t="shared" ref="P31:P39" si="12">K31+L31+M31+N31+O31</f>
        <v>7400</v>
      </c>
      <c r="Q31" s="265" t="s">
        <v>113</v>
      </c>
      <c r="R31" s="97" t="s">
        <v>271</v>
      </c>
      <c r="S31" s="101" t="s">
        <v>262</v>
      </c>
    </row>
    <row r="32" spans="1:38" ht="96.75" customHeight="1" thickBot="1" x14ac:dyDescent="0.25">
      <c r="A32" s="40">
        <v>15</v>
      </c>
      <c r="B32" s="40" t="s">
        <v>27</v>
      </c>
      <c r="C32" s="40">
        <v>10</v>
      </c>
      <c r="D32" s="50" t="s">
        <v>29</v>
      </c>
      <c r="E32" s="91" t="s">
        <v>30</v>
      </c>
      <c r="F32" s="262">
        <v>84000</v>
      </c>
      <c r="G32" s="66">
        <v>0</v>
      </c>
      <c r="H32" s="66">
        <v>0</v>
      </c>
      <c r="I32" s="66">
        <v>0</v>
      </c>
      <c r="J32" s="66">
        <v>0</v>
      </c>
      <c r="K32" s="85">
        <f t="shared" ref="K32:M33" si="13">F32/1.19</f>
        <v>70588.23529411765</v>
      </c>
      <c r="L32" s="85">
        <f t="shared" si="13"/>
        <v>0</v>
      </c>
      <c r="M32" s="85">
        <f t="shared" si="13"/>
        <v>0</v>
      </c>
      <c r="N32" s="85">
        <f t="shared" si="11"/>
        <v>0</v>
      </c>
      <c r="O32" s="85">
        <f t="shared" si="11"/>
        <v>0</v>
      </c>
      <c r="P32" s="85">
        <f t="shared" si="12"/>
        <v>70588.23529411765</v>
      </c>
      <c r="Q32" s="265" t="s">
        <v>113</v>
      </c>
      <c r="R32" s="266"/>
      <c r="S32" s="267"/>
    </row>
    <row r="33" spans="1:21" ht="94.5" customHeight="1" thickBot="1" x14ac:dyDescent="0.25">
      <c r="A33" s="40">
        <v>16</v>
      </c>
      <c r="B33" s="40" t="s">
        <v>27</v>
      </c>
      <c r="C33" s="40">
        <v>11</v>
      </c>
      <c r="D33" s="50" t="s">
        <v>342</v>
      </c>
      <c r="E33" s="91" t="s">
        <v>31</v>
      </c>
      <c r="F33" s="66">
        <v>86400</v>
      </c>
      <c r="G33" s="66">
        <v>3000</v>
      </c>
      <c r="H33" s="66">
        <v>13000</v>
      </c>
      <c r="I33" s="66">
        <v>3000</v>
      </c>
      <c r="J33" s="66">
        <v>1000</v>
      </c>
      <c r="K33" s="85">
        <f t="shared" si="13"/>
        <v>72605.042016806721</v>
      </c>
      <c r="L33" s="85">
        <f t="shared" si="13"/>
        <v>2521.0084033613448</v>
      </c>
      <c r="M33" s="85">
        <f t="shared" si="13"/>
        <v>10924.36974789916</v>
      </c>
      <c r="N33" s="85">
        <f t="shared" si="11"/>
        <v>2521.0084033613448</v>
      </c>
      <c r="O33" s="85">
        <f t="shared" si="11"/>
        <v>840.3361344537816</v>
      </c>
      <c r="P33" s="85">
        <f t="shared" si="12"/>
        <v>89411.764705882335</v>
      </c>
      <c r="Q33" s="265" t="s">
        <v>113</v>
      </c>
      <c r="R33" s="97" t="s">
        <v>198</v>
      </c>
      <c r="S33" s="101" t="s">
        <v>213</v>
      </c>
    </row>
    <row r="34" spans="1:21" ht="30" customHeight="1" thickBot="1" x14ac:dyDescent="0.25">
      <c r="A34" s="40">
        <v>17</v>
      </c>
      <c r="B34" s="45"/>
      <c r="C34" s="40"/>
      <c r="D34" s="71" t="s">
        <v>189</v>
      </c>
      <c r="E34" s="91"/>
      <c r="F34" s="66">
        <f>F31+F32+F33</f>
        <v>177800</v>
      </c>
      <c r="G34" s="66">
        <f>G31+G32+G33</f>
        <v>3000</v>
      </c>
      <c r="H34" s="66">
        <f>SUM(H31:H33)</f>
        <v>13000</v>
      </c>
      <c r="I34" s="66">
        <f t="shared" ref="I34" si="14">SUM(I31:I33)</f>
        <v>3000</v>
      </c>
      <c r="J34" s="66">
        <f>SUM(J31:J33)</f>
        <v>1000</v>
      </c>
      <c r="K34" s="85">
        <f>K31+K32+K33</f>
        <v>150593.27731092437</v>
      </c>
      <c r="L34" s="85">
        <f>L31+L32+L33</f>
        <v>2521.0084033613448</v>
      </c>
      <c r="M34" s="85">
        <f>SUM(M31:M33)</f>
        <v>10924.36974789916</v>
      </c>
      <c r="N34" s="85">
        <f t="shared" ref="N34" si="15">SUM(N31:N33)</f>
        <v>2521.0084033613448</v>
      </c>
      <c r="O34" s="85">
        <f>SUM(O31:O33)</f>
        <v>840.3361344537816</v>
      </c>
      <c r="P34" s="85">
        <f t="shared" si="12"/>
        <v>167399.99999999997</v>
      </c>
      <c r="Q34" s="98"/>
      <c r="R34" s="102"/>
      <c r="S34" s="103"/>
    </row>
    <row r="35" spans="1:21" ht="285.75" customHeight="1" thickBot="1" x14ac:dyDescent="0.25">
      <c r="A35" s="73">
        <v>18</v>
      </c>
      <c r="B35" s="50" t="s">
        <v>32</v>
      </c>
      <c r="C35" s="74">
        <v>12</v>
      </c>
      <c r="D35" s="104" t="s">
        <v>243</v>
      </c>
      <c r="E35" s="91" t="s">
        <v>33</v>
      </c>
      <c r="F35" s="105">
        <v>2000</v>
      </c>
      <c r="G35" s="105">
        <v>0</v>
      </c>
      <c r="H35" s="105">
        <v>0</v>
      </c>
      <c r="I35" s="105">
        <v>0</v>
      </c>
      <c r="J35" s="105">
        <v>0</v>
      </c>
      <c r="K35" s="85">
        <f t="shared" ref="K35:O38" si="16">F35/1.19</f>
        <v>1680.6722689075632</v>
      </c>
      <c r="L35" s="85">
        <f t="shared" si="16"/>
        <v>0</v>
      </c>
      <c r="M35" s="85">
        <f t="shared" si="16"/>
        <v>0</v>
      </c>
      <c r="N35" s="85">
        <f t="shared" si="16"/>
        <v>0</v>
      </c>
      <c r="O35" s="85">
        <f t="shared" si="16"/>
        <v>0</v>
      </c>
      <c r="P35" s="85">
        <f t="shared" si="12"/>
        <v>1680.6722689075632</v>
      </c>
      <c r="Q35" s="106" t="s">
        <v>113</v>
      </c>
      <c r="R35" s="94" t="s">
        <v>266</v>
      </c>
      <c r="S35" s="95" t="s">
        <v>267</v>
      </c>
      <c r="U35" s="7"/>
    </row>
    <row r="36" spans="1:21" ht="174" customHeight="1" thickBot="1" x14ac:dyDescent="0.25">
      <c r="A36" s="73">
        <v>19</v>
      </c>
      <c r="B36" s="50" t="s">
        <v>32</v>
      </c>
      <c r="C36" s="74">
        <v>13</v>
      </c>
      <c r="D36" s="107" t="s">
        <v>154</v>
      </c>
      <c r="E36" s="91" t="s">
        <v>165</v>
      </c>
      <c r="F36" s="66">
        <v>0</v>
      </c>
      <c r="G36" s="66">
        <v>0</v>
      </c>
      <c r="H36" s="66">
        <v>72800</v>
      </c>
      <c r="I36" s="66">
        <v>0</v>
      </c>
      <c r="J36" s="66">
        <v>0</v>
      </c>
      <c r="K36" s="85">
        <f t="shared" si="16"/>
        <v>0</v>
      </c>
      <c r="L36" s="85">
        <f t="shared" si="16"/>
        <v>0</v>
      </c>
      <c r="M36" s="85">
        <f t="shared" si="16"/>
        <v>61176.470588235294</v>
      </c>
      <c r="N36" s="85">
        <f t="shared" si="16"/>
        <v>0</v>
      </c>
      <c r="O36" s="85">
        <f t="shared" si="16"/>
        <v>0</v>
      </c>
      <c r="P36" s="85">
        <f t="shared" si="12"/>
        <v>61176.470588235294</v>
      </c>
      <c r="Q36" s="106" t="s">
        <v>113</v>
      </c>
      <c r="R36" s="242" t="s">
        <v>264</v>
      </c>
      <c r="S36" s="241" t="s">
        <v>265</v>
      </c>
      <c r="U36" s="7"/>
    </row>
    <row r="37" spans="1:21" s="47" customFormat="1" ht="64.5" customHeight="1" thickBot="1" x14ac:dyDescent="0.25">
      <c r="A37" s="73">
        <v>20</v>
      </c>
      <c r="B37" s="256" t="s">
        <v>32</v>
      </c>
      <c r="C37" s="74">
        <v>14</v>
      </c>
      <c r="D37" s="257" t="s">
        <v>259</v>
      </c>
      <c r="E37" s="250" t="s">
        <v>36</v>
      </c>
      <c r="F37" s="249">
        <v>2000</v>
      </c>
      <c r="G37" s="249">
        <v>0</v>
      </c>
      <c r="H37" s="249">
        <v>500</v>
      </c>
      <c r="I37" s="249">
        <v>0</v>
      </c>
      <c r="J37" s="249">
        <v>0</v>
      </c>
      <c r="K37" s="244">
        <f t="shared" si="16"/>
        <v>1680.6722689075632</v>
      </c>
      <c r="L37" s="244">
        <f t="shared" si="16"/>
        <v>0</v>
      </c>
      <c r="M37" s="244">
        <f t="shared" si="16"/>
        <v>420.1680672268908</v>
      </c>
      <c r="N37" s="244">
        <f t="shared" si="16"/>
        <v>0</v>
      </c>
      <c r="O37" s="244">
        <f t="shared" si="16"/>
        <v>0</v>
      </c>
      <c r="P37" s="244">
        <f t="shared" si="12"/>
        <v>2100.840336134454</v>
      </c>
      <c r="Q37" s="106" t="s">
        <v>113</v>
      </c>
      <c r="R37" s="247" t="s">
        <v>264</v>
      </c>
      <c r="S37" s="246" t="s">
        <v>265</v>
      </c>
      <c r="U37" s="7"/>
    </row>
    <row r="38" spans="1:21" s="47" customFormat="1" ht="78" customHeight="1" thickBot="1" x14ac:dyDescent="0.25">
      <c r="A38" s="73">
        <v>21</v>
      </c>
      <c r="B38" s="256" t="s">
        <v>32</v>
      </c>
      <c r="C38" s="74">
        <v>15</v>
      </c>
      <c r="D38" s="257" t="s">
        <v>260</v>
      </c>
      <c r="E38" s="250" t="s">
        <v>162</v>
      </c>
      <c r="F38" s="249">
        <v>14000</v>
      </c>
      <c r="G38" s="249">
        <v>0</v>
      </c>
      <c r="H38" s="249">
        <v>3700</v>
      </c>
      <c r="I38" s="249">
        <v>1000</v>
      </c>
      <c r="J38" s="249">
        <v>0</v>
      </c>
      <c r="K38" s="244">
        <f t="shared" si="16"/>
        <v>11764.705882352942</v>
      </c>
      <c r="L38" s="244">
        <f t="shared" ref="L38" si="17">G38/1.19</f>
        <v>0</v>
      </c>
      <c r="M38" s="244">
        <f t="shared" ref="M38" si="18">H38/1.19</f>
        <v>3109.2436974789916</v>
      </c>
      <c r="N38" s="244">
        <f t="shared" ref="N38" si="19">I38/1.19</f>
        <v>840.3361344537816</v>
      </c>
      <c r="O38" s="244">
        <f t="shared" ref="O38" si="20">J38/1.19</f>
        <v>0</v>
      </c>
      <c r="P38" s="244">
        <f t="shared" si="12"/>
        <v>15714.285714285714</v>
      </c>
      <c r="Q38" s="106" t="s">
        <v>113</v>
      </c>
      <c r="R38" s="247" t="s">
        <v>263</v>
      </c>
      <c r="S38" s="246" t="s">
        <v>262</v>
      </c>
      <c r="U38" s="7"/>
    </row>
    <row r="39" spans="1:21" ht="27" customHeight="1" thickBot="1" x14ac:dyDescent="0.25">
      <c r="A39" s="40">
        <v>22</v>
      </c>
      <c r="B39" s="108"/>
      <c r="C39" s="40"/>
      <c r="D39" s="71" t="s">
        <v>190</v>
      </c>
      <c r="E39" s="91"/>
      <c r="F39" s="66">
        <f>F35+F36+F37+F38</f>
        <v>18000</v>
      </c>
      <c r="G39" s="249">
        <f t="shared" ref="G39:M39" si="21">G35+G36+G37+G38</f>
        <v>0</v>
      </c>
      <c r="H39" s="249">
        <f t="shared" si="21"/>
        <v>77000</v>
      </c>
      <c r="I39" s="249">
        <f t="shared" si="21"/>
        <v>1000</v>
      </c>
      <c r="J39" s="249">
        <f t="shared" si="21"/>
        <v>0</v>
      </c>
      <c r="K39" s="244">
        <f t="shared" si="21"/>
        <v>15126.050420168069</v>
      </c>
      <c r="L39" s="249">
        <f t="shared" si="21"/>
        <v>0</v>
      </c>
      <c r="M39" s="244">
        <f t="shared" si="21"/>
        <v>64705.882352941175</v>
      </c>
      <c r="N39" s="244">
        <f t="shared" ref="N39" si="22">N35+N36+N37+N38</f>
        <v>840.3361344537816</v>
      </c>
      <c r="O39" s="244">
        <f t="shared" ref="O39" si="23">O35+O36+O37+O38</f>
        <v>0</v>
      </c>
      <c r="P39" s="244">
        <f t="shared" si="12"/>
        <v>80672.268907563033</v>
      </c>
      <c r="Q39" s="98"/>
      <c r="R39" s="109"/>
      <c r="S39" s="110"/>
      <c r="U39" s="7"/>
    </row>
    <row r="40" spans="1:21" ht="25.5" customHeight="1" thickBot="1" x14ac:dyDescent="0.25">
      <c r="A40" s="40">
        <v>23</v>
      </c>
      <c r="B40" s="91"/>
      <c r="C40" s="40"/>
      <c r="D40" s="50" t="s">
        <v>14</v>
      </c>
      <c r="E40" s="91"/>
      <c r="F40" s="66"/>
      <c r="G40" s="42"/>
      <c r="H40" s="42"/>
      <c r="I40" s="42"/>
      <c r="J40" s="42"/>
      <c r="K40" s="85"/>
      <c r="L40" s="85"/>
      <c r="M40" s="85"/>
      <c r="N40" s="85"/>
      <c r="O40" s="85"/>
      <c r="P40" s="85"/>
      <c r="Q40" s="98"/>
      <c r="R40" s="102"/>
      <c r="S40" s="103"/>
    </row>
    <row r="41" spans="1:21" ht="118.5" customHeight="1" thickBot="1" x14ac:dyDescent="0.25">
      <c r="A41" s="252">
        <v>24</v>
      </c>
      <c r="B41" s="91" t="s">
        <v>34</v>
      </c>
      <c r="C41" s="40">
        <v>16</v>
      </c>
      <c r="D41" s="111" t="s">
        <v>313</v>
      </c>
      <c r="E41" s="112" t="s">
        <v>102</v>
      </c>
      <c r="F41" s="41">
        <v>9000</v>
      </c>
      <c r="G41" s="66">
        <v>8300</v>
      </c>
      <c r="H41" s="66">
        <v>22600</v>
      </c>
      <c r="I41" s="66">
        <v>2000</v>
      </c>
      <c r="J41" s="66">
        <v>500</v>
      </c>
      <c r="K41" s="85">
        <f t="shared" ref="K41:O42" si="24">F41/1.19</f>
        <v>7563.0252100840344</v>
      </c>
      <c r="L41" s="85">
        <f t="shared" si="24"/>
        <v>6974.7899159663866</v>
      </c>
      <c r="M41" s="85">
        <f t="shared" si="24"/>
        <v>18991.596638655465</v>
      </c>
      <c r="N41" s="85">
        <f t="shared" si="24"/>
        <v>1680.6722689075632</v>
      </c>
      <c r="O41" s="85">
        <f t="shared" si="24"/>
        <v>420.1680672268908</v>
      </c>
      <c r="P41" s="85">
        <f>K41+L41+M41+N41+O41</f>
        <v>35630.252100840342</v>
      </c>
      <c r="Q41" s="93" t="s">
        <v>113</v>
      </c>
      <c r="R41" s="97" t="s">
        <v>264</v>
      </c>
      <c r="S41" s="101" t="s">
        <v>292</v>
      </c>
    </row>
    <row r="42" spans="1:21" ht="129" customHeight="1" thickBot="1" x14ac:dyDescent="0.25">
      <c r="A42" s="252">
        <v>25</v>
      </c>
      <c r="B42" s="91" t="s">
        <v>34</v>
      </c>
      <c r="C42" s="40">
        <v>17</v>
      </c>
      <c r="D42" s="113" t="s">
        <v>310</v>
      </c>
      <c r="E42" s="91" t="s">
        <v>35</v>
      </c>
      <c r="F42" s="66">
        <v>30000</v>
      </c>
      <c r="G42" s="66">
        <v>1700</v>
      </c>
      <c r="H42" s="66">
        <v>2400</v>
      </c>
      <c r="I42" s="66">
        <v>1000</v>
      </c>
      <c r="J42" s="66">
        <v>500</v>
      </c>
      <c r="K42" s="85">
        <f t="shared" si="24"/>
        <v>25210.084033613446</v>
      </c>
      <c r="L42" s="85">
        <f t="shared" si="24"/>
        <v>1428.5714285714287</v>
      </c>
      <c r="M42" s="85">
        <f t="shared" si="24"/>
        <v>2016.8067226890757</v>
      </c>
      <c r="N42" s="85">
        <f t="shared" si="24"/>
        <v>840.3361344537816</v>
      </c>
      <c r="O42" s="85">
        <f t="shared" si="24"/>
        <v>420.1680672268908</v>
      </c>
      <c r="P42" s="85">
        <f>K42+L42+M42+N42+O42</f>
        <v>29915.966386554621</v>
      </c>
      <c r="Q42" s="93" t="s">
        <v>113</v>
      </c>
      <c r="R42" s="97" t="s">
        <v>264</v>
      </c>
      <c r="S42" s="101" t="s">
        <v>265</v>
      </c>
    </row>
    <row r="43" spans="1:21" ht="25.5" customHeight="1" thickBot="1" x14ac:dyDescent="0.25">
      <c r="A43" s="252">
        <v>26</v>
      </c>
      <c r="B43" s="91"/>
      <c r="C43" s="40"/>
      <c r="D43" s="50" t="s">
        <v>86</v>
      </c>
      <c r="E43" s="91"/>
      <c r="F43" s="41">
        <f t="shared" ref="F43:P43" si="25">SUM(F41:F42)</f>
        <v>39000</v>
      </c>
      <c r="G43" s="41">
        <f t="shared" si="25"/>
        <v>10000</v>
      </c>
      <c r="H43" s="41">
        <f t="shared" si="25"/>
        <v>25000</v>
      </c>
      <c r="I43" s="41">
        <f t="shared" si="25"/>
        <v>3000</v>
      </c>
      <c r="J43" s="41">
        <f t="shared" si="25"/>
        <v>1000</v>
      </c>
      <c r="K43" s="85">
        <f t="shared" si="25"/>
        <v>32773.10924369748</v>
      </c>
      <c r="L43" s="85">
        <f t="shared" si="25"/>
        <v>8403.361344537816</v>
      </c>
      <c r="M43" s="85">
        <f t="shared" si="25"/>
        <v>21008.403361344539</v>
      </c>
      <c r="N43" s="85">
        <f t="shared" si="25"/>
        <v>2521.0084033613448</v>
      </c>
      <c r="O43" s="85">
        <f t="shared" si="25"/>
        <v>840.3361344537816</v>
      </c>
      <c r="P43" s="85">
        <f t="shared" si="25"/>
        <v>65546.218487394959</v>
      </c>
      <c r="Q43" s="98"/>
      <c r="R43" s="97"/>
      <c r="S43" s="101"/>
    </row>
    <row r="44" spans="1:21" ht="336" customHeight="1" thickBot="1" x14ac:dyDescent="0.25">
      <c r="A44" s="40">
        <v>27</v>
      </c>
      <c r="B44" s="91" t="s">
        <v>34</v>
      </c>
      <c r="C44" s="51">
        <v>18</v>
      </c>
      <c r="D44" s="114" t="s">
        <v>168</v>
      </c>
      <c r="E44" s="91" t="s">
        <v>107</v>
      </c>
      <c r="F44" s="41">
        <v>6000</v>
      </c>
      <c r="G44" s="66">
        <v>2600</v>
      </c>
      <c r="H44" s="66">
        <v>6200</v>
      </c>
      <c r="I44" s="66">
        <v>500</v>
      </c>
      <c r="J44" s="66">
        <v>500</v>
      </c>
      <c r="K44" s="85">
        <f t="shared" ref="K44:O49" si="26">F44/1.19</f>
        <v>5042.0168067226896</v>
      </c>
      <c r="L44" s="85">
        <f t="shared" si="26"/>
        <v>2184.8739495798322</v>
      </c>
      <c r="M44" s="85">
        <f t="shared" si="26"/>
        <v>5210.0840336134452</v>
      </c>
      <c r="N44" s="85">
        <f t="shared" si="26"/>
        <v>420.1680672268908</v>
      </c>
      <c r="O44" s="85">
        <f t="shared" si="26"/>
        <v>420.1680672268908</v>
      </c>
      <c r="P44" s="85">
        <f t="shared" ref="P44:P50" si="27">K44+L44+M44+N44+O44</f>
        <v>13277.310924369747</v>
      </c>
      <c r="Q44" s="93" t="s">
        <v>113</v>
      </c>
      <c r="R44" s="97" t="s">
        <v>263</v>
      </c>
      <c r="S44" s="101" t="s">
        <v>273</v>
      </c>
    </row>
    <row r="45" spans="1:21" ht="62.25" customHeight="1" thickBot="1" x14ac:dyDescent="0.3">
      <c r="A45" s="40">
        <v>28</v>
      </c>
      <c r="B45" s="64" t="s">
        <v>34</v>
      </c>
      <c r="C45" s="51" t="s">
        <v>215</v>
      </c>
      <c r="D45" s="115" t="s">
        <v>169</v>
      </c>
      <c r="E45" s="91" t="s">
        <v>103</v>
      </c>
      <c r="F45" s="66">
        <v>1500</v>
      </c>
      <c r="G45" s="66">
        <v>0</v>
      </c>
      <c r="H45" s="66">
        <v>0</v>
      </c>
      <c r="I45" s="66">
        <v>0</v>
      </c>
      <c r="J45" s="66">
        <v>0</v>
      </c>
      <c r="K45" s="85">
        <f t="shared" si="26"/>
        <v>1260.5042016806724</v>
      </c>
      <c r="L45" s="85">
        <f t="shared" si="26"/>
        <v>0</v>
      </c>
      <c r="M45" s="85">
        <f t="shared" si="26"/>
        <v>0</v>
      </c>
      <c r="N45" s="85">
        <f t="shared" si="26"/>
        <v>0</v>
      </c>
      <c r="O45" s="85">
        <f t="shared" si="26"/>
        <v>0</v>
      </c>
      <c r="P45" s="85">
        <f t="shared" si="27"/>
        <v>1260.5042016806724</v>
      </c>
      <c r="Q45" s="93" t="s">
        <v>113</v>
      </c>
      <c r="R45" s="97" t="s">
        <v>277</v>
      </c>
      <c r="S45" s="101" t="s">
        <v>268</v>
      </c>
      <c r="T45" s="46"/>
    </row>
    <row r="46" spans="1:21" ht="207" customHeight="1" thickBot="1" x14ac:dyDescent="0.3">
      <c r="A46" s="40">
        <v>29</v>
      </c>
      <c r="B46" s="91" t="s">
        <v>34</v>
      </c>
      <c r="C46" s="51" t="s">
        <v>216</v>
      </c>
      <c r="D46" s="115" t="s">
        <v>195</v>
      </c>
      <c r="E46" s="91" t="s">
        <v>106</v>
      </c>
      <c r="F46" s="66">
        <v>6050</v>
      </c>
      <c r="G46" s="41">
        <v>0</v>
      </c>
      <c r="H46" s="66">
        <v>3500</v>
      </c>
      <c r="I46" s="66">
        <v>0</v>
      </c>
      <c r="J46" s="66">
        <v>950</v>
      </c>
      <c r="K46" s="85">
        <f t="shared" si="26"/>
        <v>5084.0336134453783</v>
      </c>
      <c r="L46" s="85">
        <f t="shared" si="26"/>
        <v>0</v>
      </c>
      <c r="M46" s="85">
        <f t="shared" si="26"/>
        <v>2941.1764705882356</v>
      </c>
      <c r="N46" s="85">
        <f t="shared" si="26"/>
        <v>0</v>
      </c>
      <c r="O46" s="85">
        <f t="shared" si="26"/>
        <v>798.31932773109247</v>
      </c>
      <c r="P46" s="85">
        <f t="shared" si="27"/>
        <v>8823.5294117647063</v>
      </c>
      <c r="Q46" s="93" t="s">
        <v>113</v>
      </c>
      <c r="R46" s="97" t="s">
        <v>279</v>
      </c>
      <c r="S46" s="101" t="s">
        <v>292</v>
      </c>
    </row>
    <row r="47" spans="1:21" ht="63" customHeight="1" thickBot="1" x14ac:dyDescent="0.25">
      <c r="A47" s="40">
        <v>30</v>
      </c>
      <c r="B47" s="91" t="s">
        <v>34</v>
      </c>
      <c r="C47" s="51" t="s">
        <v>217</v>
      </c>
      <c r="D47" s="113" t="s">
        <v>134</v>
      </c>
      <c r="E47" s="91" t="s">
        <v>37</v>
      </c>
      <c r="F47" s="66">
        <v>2000</v>
      </c>
      <c r="G47" s="66">
        <v>150</v>
      </c>
      <c r="H47" s="66">
        <v>300</v>
      </c>
      <c r="I47" s="66">
        <v>50</v>
      </c>
      <c r="J47" s="66">
        <v>50</v>
      </c>
      <c r="K47" s="85">
        <f t="shared" si="26"/>
        <v>1680.6722689075632</v>
      </c>
      <c r="L47" s="85">
        <f t="shared" si="26"/>
        <v>126.05042016806723</v>
      </c>
      <c r="M47" s="85">
        <f t="shared" si="26"/>
        <v>252.10084033613447</v>
      </c>
      <c r="N47" s="85">
        <f t="shared" si="26"/>
        <v>42.016806722689076</v>
      </c>
      <c r="O47" s="85">
        <f t="shared" si="26"/>
        <v>42.016806722689076</v>
      </c>
      <c r="P47" s="85">
        <f t="shared" si="27"/>
        <v>2142.8571428571431</v>
      </c>
      <c r="Q47" s="93" t="s">
        <v>113</v>
      </c>
      <c r="R47" s="97" t="s">
        <v>270</v>
      </c>
      <c r="S47" s="97" t="s">
        <v>270</v>
      </c>
    </row>
    <row r="48" spans="1:21" ht="161.25" customHeight="1" thickBot="1" x14ac:dyDescent="0.25">
      <c r="A48" s="40">
        <v>31</v>
      </c>
      <c r="B48" s="91" t="s">
        <v>34</v>
      </c>
      <c r="C48" s="51" t="s">
        <v>218</v>
      </c>
      <c r="D48" s="113" t="s">
        <v>196</v>
      </c>
      <c r="E48" s="91" t="s">
        <v>39</v>
      </c>
      <c r="F48" s="66">
        <v>72900</v>
      </c>
      <c r="G48" s="66">
        <v>2000</v>
      </c>
      <c r="H48" s="66">
        <v>6400</v>
      </c>
      <c r="I48" s="66">
        <v>700</v>
      </c>
      <c r="J48" s="66">
        <v>900</v>
      </c>
      <c r="K48" s="85">
        <f t="shared" si="26"/>
        <v>61260.504201680676</v>
      </c>
      <c r="L48" s="85">
        <f t="shared" si="26"/>
        <v>1680.6722689075632</v>
      </c>
      <c r="M48" s="85">
        <f t="shared" si="26"/>
        <v>5378.1512605042017</v>
      </c>
      <c r="N48" s="85">
        <f t="shared" si="26"/>
        <v>588.23529411764707</v>
      </c>
      <c r="O48" s="85">
        <f t="shared" si="26"/>
        <v>756.30252100840335</v>
      </c>
      <c r="P48" s="85">
        <f t="shared" si="27"/>
        <v>69663.865546218498</v>
      </c>
      <c r="Q48" s="93" t="s">
        <v>113</v>
      </c>
      <c r="R48" s="97" t="s">
        <v>274</v>
      </c>
      <c r="S48" s="97" t="s">
        <v>264</v>
      </c>
      <c r="T48" s="46"/>
    </row>
    <row r="49" spans="1:19" ht="171" customHeight="1" thickBot="1" x14ac:dyDescent="0.25">
      <c r="A49" s="40">
        <v>32</v>
      </c>
      <c r="B49" s="91" t="s">
        <v>34</v>
      </c>
      <c r="C49" s="51" t="s">
        <v>219</v>
      </c>
      <c r="D49" s="116" t="s">
        <v>170</v>
      </c>
      <c r="E49" s="117" t="s">
        <v>40</v>
      </c>
      <c r="F49" s="66">
        <v>8000</v>
      </c>
      <c r="G49" s="66">
        <v>500</v>
      </c>
      <c r="H49" s="66">
        <v>1300</v>
      </c>
      <c r="I49" s="66">
        <v>200</v>
      </c>
      <c r="J49" s="66">
        <v>500</v>
      </c>
      <c r="K49" s="85">
        <f t="shared" si="26"/>
        <v>6722.6890756302528</v>
      </c>
      <c r="L49" s="85">
        <f t="shared" si="26"/>
        <v>420.1680672268908</v>
      </c>
      <c r="M49" s="85">
        <f t="shared" si="26"/>
        <v>1092.4369747899161</v>
      </c>
      <c r="N49" s="85">
        <f t="shared" si="26"/>
        <v>168.0672268907563</v>
      </c>
      <c r="O49" s="85">
        <f t="shared" si="26"/>
        <v>420.1680672268908</v>
      </c>
      <c r="P49" s="85">
        <f t="shared" si="27"/>
        <v>8823.5294117647063</v>
      </c>
      <c r="Q49" s="93" t="s">
        <v>113</v>
      </c>
      <c r="R49" s="97" t="s">
        <v>274</v>
      </c>
      <c r="S49" s="97" t="s">
        <v>262</v>
      </c>
    </row>
    <row r="50" spans="1:19" s="47" customFormat="1" ht="314.25" customHeight="1" thickBot="1" x14ac:dyDescent="0.25">
      <c r="A50" s="40">
        <v>33</v>
      </c>
      <c r="B50" s="91" t="s">
        <v>34</v>
      </c>
      <c r="C50" s="51" t="s">
        <v>220</v>
      </c>
      <c r="D50" s="118" t="s">
        <v>180</v>
      </c>
      <c r="E50" s="119" t="s">
        <v>38</v>
      </c>
      <c r="F50" s="66">
        <v>72700</v>
      </c>
      <c r="G50" s="66">
        <v>2600</v>
      </c>
      <c r="H50" s="66">
        <v>10200</v>
      </c>
      <c r="I50" s="66">
        <v>1750</v>
      </c>
      <c r="J50" s="66">
        <v>1750</v>
      </c>
      <c r="K50" s="85">
        <f t="shared" ref="K50:M51" si="28">F50/1.19</f>
        <v>61092.436974789918</v>
      </c>
      <c r="L50" s="85">
        <f t="shared" si="28"/>
        <v>2184.8739495798322</v>
      </c>
      <c r="M50" s="85">
        <f t="shared" si="28"/>
        <v>8571.4285714285725</v>
      </c>
      <c r="N50" s="85">
        <f t="shared" ref="N50:O50" si="29">I50/1.19</f>
        <v>1470.5882352941178</v>
      </c>
      <c r="O50" s="85">
        <f t="shared" si="29"/>
        <v>1470.5882352941178</v>
      </c>
      <c r="P50" s="85">
        <f t="shared" si="27"/>
        <v>74789.915966386543</v>
      </c>
      <c r="Q50" s="93" t="s">
        <v>113</v>
      </c>
      <c r="R50" s="101" t="s">
        <v>262</v>
      </c>
      <c r="S50" s="101" t="s">
        <v>262</v>
      </c>
    </row>
    <row r="51" spans="1:19" ht="197.25" customHeight="1" thickBot="1" x14ac:dyDescent="0.25">
      <c r="A51" s="40">
        <v>34</v>
      </c>
      <c r="B51" s="91" t="s">
        <v>34</v>
      </c>
      <c r="C51" s="51" t="s">
        <v>199</v>
      </c>
      <c r="D51" s="116" t="s">
        <v>171</v>
      </c>
      <c r="E51" s="117" t="s">
        <v>41</v>
      </c>
      <c r="F51" s="66">
        <v>8950</v>
      </c>
      <c r="G51" s="66">
        <v>1750</v>
      </c>
      <c r="H51" s="66">
        <v>9000</v>
      </c>
      <c r="I51" s="66">
        <v>400</v>
      </c>
      <c r="J51" s="66">
        <v>900</v>
      </c>
      <c r="K51" s="85">
        <f t="shared" si="28"/>
        <v>7521.0084033613448</v>
      </c>
      <c r="L51" s="85">
        <f t="shared" si="28"/>
        <v>1470.5882352941178</v>
      </c>
      <c r="M51" s="85">
        <f t="shared" si="28"/>
        <v>7563.0252100840344</v>
      </c>
      <c r="N51" s="85">
        <f>I51/1.19</f>
        <v>336.1344537815126</v>
      </c>
      <c r="O51" s="85">
        <f>J51/1.19</f>
        <v>756.30252100840335</v>
      </c>
      <c r="P51" s="85">
        <f>K51+L51+M51+N51+O51</f>
        <v>17647.058823529413</v>
      </c>
      <c r="Q51" s="93" t="s">
        <v>113</v>
      </c>
      <c r="R51" s="97" t="s">
        <v>275</v>
      </c>
      <c r="S51" s="101" t="s">
        <v>262</v>
      </c>
    </row>
    <row r="52" spans="1:19" ht="61.5" customHeight="1" thickBot="1" x14ac:dyDescent="0.25">
      <c r="A52" s="40">
        <v>35</v>
      </c>
      <c r="B52" s="91" t="s">
        <v>34</v>
      </c>
      <c r="C52" s="51" t="s">
        <v>200</v>
      </c>
      <c r="D52" s="120" t="s">
        <v>172</v>
      </c>
      <c r="E52" s="91" t="s">
        <v>42</v>
      </c>
      <c r="F52" s="66">
        <v>26000</v>
      </c>
      <c r="G52" s="66">
        <v>0</v>
      </c>
      <c r="H52" s="66">
        <v>0</v>
      </c>
      <c r="I52" s="66">
        <v>0</v>
      </c>
      <c r="J52" s="66">
        <v>0</v>
      </c>
      <c r="K52" s="121">
        <f>F52</f>
        <v>26000</v>
      </c>
      <c r="L52" s="85">
        <f>G52</f>
        <v>0</v>
      </c>
      <c r="M52" s="85">
        <f>H52</f>
        <v>0</v>
      </c>
      <c r="N52" s="85">
        <f>I52</f>
        <v>0</v>
      </c>
      <c r="O52" s="85">
        <f>J52</f>
        <v>0</v>
      </c>
      <c r="P52" s="85">
        <f>K52+L52+M52+N52+O52</f>
        <v>26000</v>
      </c>
      <c r="Q52" s="93" t="s">
        <v>113</v>
      </c>
      <c r="R52" s="101" t="s">
        <v>263</v>
      </c>
      <c r="S52" s="101" t="s">
        <v>264</v>
      </c>
    </row>
    <row r="53" spans="1:19" ht="163.5" customHeight="1" thickBot="1" x14ac:dyDescent="0.25">
      <c r="A53" s="40">
        <v>36</v>
      </c>
      <c r="B53" s="91" t="s">
        <v>34</v>
      </c>
      <c r="C53" s="51" t="s">
        <v>201</v>
      </c>
      <c r="D53" s="113" t="s">
        <v>173</v>
      </c>
      <c r="E53" s="91" t="s">
        <v>43</v>
      </c>
      <c r="F53" s="66">
        <v>15000</v>
      </c>
      <c r="G53" s="66">
        <v>0</v>
      </c>
      <c r="H53" s="66">
        <v>0</v>
      </c>
      <c r="I53" s="66">
        <v>0</v>
      </c>
      <c r="J53" s="66">
        <v>0</v>
      </c>
      <c r="K53" s="85">
        <f t="shared" ref="K53:K67" si="30">F53/1.19</f>
        <v>12605.042016806723</v>
      </c>
      <c r="L53" s="85">
        <f t="shared" ref="L53:L67" si="31">G53/1.19</f>
        <v>0</v>
      </c>
      <c r="M53" s="85">
        <f t="shared" ref="M53:M67" si="32">H53/1.19</f>
        <v>0</v>
      </c>
      <c r="N53" s="85">
        <f t="shared" ref="N53:N67" si="33">I53/1.19</f>
        <v>0</v>
      </c>
      <c r="O53" s="85">
        <f t="shared" ref="O53:O67" si="34">J53/1.19</f>
        <v>0</v>
      </c>
      <c r="P53" s="85">
        <f t="shared" ref="P53:P67" si="35">K53+L53+M53+N53+O53</f>
        <v>12605.042016806723</v>
      </c>
      <c r="Q53" s="93" t="s">
        <v>113</v>
      </c>
      <c r="R53" s="97" t="s">
        <v>276</v>
      </c>
      <c r="S53" s="97" t="s">
        <v>264</v>
      </c>
    </row>
    <row r="54" spans="1:19" ht="79.5" customHeight="1" thickBot="1" x14ac:dyDescent="0.25">
      <c r="A54" s="40">
        <v>37</v>
      </c>
      <c r="B54" s="91" t="s">
        <v>34</v>
      </c>
      <c r="C54" s="51" t="s">
        <v>202</v>
      </c>
      <c r="D54" s="113" t="s">
        <v>87</v>
      </c>
      <c r="E54" s="91" t="s">
        <v>44</v>
      </c>
      <c r="F54" s="66">
        <v>3000</v>
      </c>
      <c r="G54" s="66">
        <v>0</v>
      </c>
      <c r="H54" s="66">
        <v>13100</v>
      </c>
      <c r="I54" s="66">
        <v>0</v>
      </c>
      <c r="J54" s="66">
        <v>0</v>
      </c>
      <c r="K54" s="85">
        <f t="shared" si="30"/>
        <v>2521.0084033613448</v>
      </c>
      <c r="L54" s="85">
        <f t="shared" si="31"/>
        <v>0</v>
      </c>
      <c r="M54" s="85">
        <f t="shared" si="32"/>
        <v>11008.403361344539</v>
      </c>
      <c r="N54" s="85">
        <f t="shared" si="33"/>
        <v>0</v>
      </c>
      <c r="O54" s="85">
        <f t="shared" si="34"/>
        <v>0</v>
      </c>
      <c r="P54" s="85">
        <f t="shared" si="35"/>
        <v>13529.411764705885</v>
      </c>
      <c r="Q54" s="93" t="s">
        <v>113</v>
      </c>
      <c r="R54" s="97" t="s">
        <v>263</v>
      </c>
      <c r="S54" s="101" t="s">
        <v>262</v>
      </c>
    </row>
    <row r="55" spans="1:19" ht="173.25" customHeight="1" thickBot="1" x14ac:dyDescent="0.25">
      <c r="A55" s="40">
        <v>38</v>
      </c>
      <c r="B55" s="91" t="s">
        <v>34</v>
      </c>
      <c r="C55" s="51" t="s">
        <v>203</v>
      </c>
      <c r="D55" s="113" t="s">
        <v>174</v>
      </c>
      <c r="E55" s="91" t="s">
        <v>135</v>
      </c>
      <c r="F55" s="66">
        <v>17600</v>
      </c>
      <c r="G55" s="66">
        <v>0</v>
      </c>
      <c r="H55" s="66">
        <v>12700</v>
      </c>
      <c r="I55" s="66">
        <v>0</v>
      </c>
      <c r="J55" s="66">
        <v>1800</v>
      </c>
      <c r="K55" s="85">
        <f t="shared" si="30"/>
        <v>14789.915966386556</v>
      </c>
      <c r="L55" s="85">
        <f t="shared" si="31"/>
        <v>0</v>
      </c>
      <c r="M55" s="85">
        <f t="shared" si="32"/>
        <v>10672.268907563026</v>
      </c>
      <c r="N55" s="85">
        <f t="shared" si="33"/>
        <v>0</v>
      </c>
      <c r="O55" s="85">
        <f t="shared" si="34"/>
        <v>1512.6050420168067</v>
      </c>
      <c r="P55" s="85">
        <f t="shared" si="35"/>
        <v>26974.78991596639</v>
      </c>
      <c r="Q55" s="93" t="s">
        <v>113</v>
      </c>
      <c r="R55" s="97" t="s">
        <v>263</v>
      </c>
      <c r="S55" s="101" t="s">
        <v>262</v>
      </c>
    </row>
    <row r="56" spans="1:19" ht="31.5" customHeight="1" thickBot="1" x14ac:dyDescent="0.3">
      <c r="A56" s="40">
        <v>39</v>
      </c>
      <c r="B56" s="91" t="s">
        <v>34</v>
      </c>
      <c r="C56" s="51" t="s">
        <v>204</v>
      </c>
      <c r="D56" s="113" t="s">
        <v>45</v>
      </c>
      <c r="E56" s="115" t="s">
        <v>46</v>
      </c>
      <c r="F56" s="66">
        <v>1100</v>
      </c>
      <c r="G56" s="66">
        <v>0</v>
      </c>
      <c r="H56" s="66">
        <v>850</v>
      </c>
      <c r="I56" s="66">
        <v>0</v>
      </c>
      <c r="J56" s="66">
        <v>50</v>
      </c>
      <c r="K56" s="85">
        <f t="shared" si="30"/>
        <v>924.36974789915973</v>
      </c>
      <c r="L56" s="85">
        <f t="shared" si="31"/>
        <v>0</v>
      </c>
      <c r="M56" s="85">
        <f t="shared" si="32"/>
        <v>714.28571428571433</v>
      </c>
      <c r="N56" s="85">
        <f t="shared" si="33"/>
        <v>0</v>
      </c>
      <c r="O56" s="85">
        <f t="shared" si="34"/>
        <v>42.016806722689076</v>
      </c>
      <c r="P56" s="85">
        <f t="shared" si="35"/>
        <v>1680.6722689075632</v>
      </c>
      <c r="Q56" s="93" t="s">
        <v>113</v>
      </c>
      <c r="R56" s="97" t="s">
        <v>263</v>
      </c>
      <c r="S56" s="101" t="s">
        <v>262</v>
      </c>
    </row>
    <row r="57" spans="1:19" ht="78.75" customHeight="1" thickBot="1" x14ac:dyDescent="0.25">
      <c r="A57" s="40">
        <v>40</v>
      </c>
      <c r="B57" s="91" t="s">
        <v>34</v>
      </c>
      <c r="C57" s="51" t="s">
        <v>205</v>
      </c>
      <c r="D57" s="113" t="s">
        <v>175</v>
      </c>
      <c r="E57" s="91" t="s">
        <v>47</v>
      </c>
      <c r="F57" s="66">
        <v>2000</v>
      </c>
      <c r="G57" s="66">
        <v>0</v>
      </c>
      <c r="H57" s="66">
        <v>4000</v>
      </c>
      <c r="I57" s="66">
        <v>0</v>
      </c>
      <c r="J57" s="66">
        <v>0</v>
      </c>
      <c r="K57" s="85">
        <f t="shared" si="30"/>
        <v>1680.6722689075632</v>
      </c>
      <c r="L57" s="85">
        <f t="shared" si="31"/>
        <v>0</v>
      </c>
      <c r="M57" s="85">
        <f t="shared" si="32"/>
        <v>3361.3445378151264</v>
      </c>
      <c r="N57" s="85">
        <f t="shared" si="33"/>
        <v>0</v>
      </c>
      <c r="O57" s="85">
        <f t="shared" si="34"/>
        <v>0</v>
      </c>
      <c r="P57" s="85">
        <f t="shared" si="35"/>
        <v>5042.0168067226896</v>
      </c>
      <c r="Q57" s="93" t="s">
        <v>113</v>
      </c>
      <c r="R57" s="97" t="s">
        <v>263</v>
      </c>
      <c r="S57" s="101" t="s">
        <v>262</v>
      </c>
    </row>
    <row r="58" spans="1:19" ht="64.5" customHeight="1" thickBot="1" x14ac:dyDescent="0.25">
      <c r="A58" s="40">
        <v>41</v>
      </c>
      <c r="B58" s="91" t="s">
        <v>34</v>
      </c>
      <c r="C58" s="51" t="s">
        <v>221</v>
      </c>
      <c r="D58" s="113" t="s">
        <v>88</v>
      </c>
      <c r="E58" s="91" t="s">
        <v>48</v>
      </c>
      <c r="F58" s="66">
        <v>1000</v>
      </c>
      <c r="G58" s="66">
        <v>0</v>
      </c>
      <c r="H58" s="66">
        <v>0</v>
      </c>
      <c r="I58" s="66">
        <v>0</v>
      </c>
      <c r="J58" s="66">
        <v>0</v>
      </c>
      <c r="K58" s="85">
        <f t="shared" si="30"/>
        <v>840.3361344537816</v>
      </c>
      <c r="L58" s="85">
        <f t="shared" si="31"/>
        <v>0</v>
      </c>
      <c r="M58" s="85">
        <f t="shared" si="32"/>
        <v>0</v>
      </c>
      <c r="N58" s="85">
        <f t="shared" si="33"/>
        <v>0</v>
      </c>
      <c r="O58" s="85">
        <f t="shared" si="34"/>
        <v>0</v>
      </c>
      <c r="P58" s="85">
        <f t="shared" si="35"/>
        <v>840.3361344537816</v>
      </c>
      <c r="Q58" s="93" t="s">
        <v>113</v>
      </c>
      <c r="R58" s="97" t="s">
        <v>262</v>
      </c>
      <c r="S58" s="101" t="s">
        <v>262</v>
      </c>
    </row>
    <row r="59" spans="1:19" ht="31.5" customHeight="1" thickBot="1" x14ac:dyDescent="0.25">
      <c r="A59" s="40">
        <v>42</v>
      </c>
      <c r="B59" s="91" t="s">
        <v>34</v>
      </c>
      <c r="C59" s="51" t="s">
        <v>206</v>
      </c>
      <c r="D59" s="50" t="s">
        <v>89</v>
      </c>
      <c r="E59" s="91" t="s">
        <v>49</v>
      </c>
      <c r="F59" s="66">
        <v>2000</v>
      </c>
      <c r="G59" s="66">
        <v>300</v>
      </c>
      <c r="H59" s="66">
        <v>550</v>
      </c>
      <c r="I59" s="66">
        <v>100</v>
      </c>
      <c r="J59" s="66">
        <v>200</v>
      </c>
      <c r="K59" s="85">
        <f t="shared" si="30"/>
        <v>1680.6722689075632</v>
      </c>
      <c r="L59" s="85">
        <f t="shared" si="31"/>
        <v>252.10084033613447</v>
      </c>
      <c r="M59" s="85">
        <f t="shared" si="32"/>
        <v>462.18487394957987</v>
      </c>
      <c r="N59" s="85">
        <f t="shared" si="33"/>
        <v>84.033613445378151</v>
      </c>
      <c r="O59" s="85">
        <f t="shared" si="34"/>
        <v>168.0672268907563</v>
      </c>
      <c r="P59" s="85">
        <f t="shared" si="35"/>
        <v>2647.0588235294122</v>
      </c>
      <c r="Q59" s="93" t="s">
        <v>113</v>
      </c>
      <c r="R59" s="97" t="s">
        <v>276</v>
      </c>
      <c r="S59" s="242" t="s">
        <v>276</v>
      </c>
    </row>
    <row r="60" spans="1:19" ht="113.25" customHeight="1" thickBot="1" x14ac:dyDescent="0.25">
      <c r="A60" s="269">
        <v>43</v>
      </c>
      <c r="B60" s="91" t="s">
        <v>34</v>
      </c>
      <c r="C60" s="51" t="s">
        <v>207</v>
      </c>
      <c r="D60" s="113" t="s">
        <v>176</v>
      </c>
      <c r="E60" s="91" t="s">
        <v>90</v>
      </c>
      <c r="F60" s="66">
        <v>0</v>
      </c>
      <c r="G60" s="66">
        <v>400</v>
      </c>
      <c r="H60" s="66">
        <v>2400</v>
      </c>
      <c r="I60" s="66">
        <v>0</v>
      </c>
      <c r="J60" s="66">
        <v>0</v>
      </c>
      <c r="K60" s="85">
        <f t="shared" si="30"/>
        <v>0</v>
      </c>
      <c r="L60" s="85">
        <f t="shared" si="31"/>
        <v>336.1344537815126</v>
      </c>
      <c r="M60" s="85">
        <f t="shared" si="32"/>
        <v>2016.8067226890757</v>
      </c>
      <c r="N60" s="85">
        <f t="shared" si="33"/>
        <v>0</v>
      </c>
      <c r="O60" s="85">
        <f t="shared" si="34"/>
        <v>0</v>
      </c>
      <c r="P60" s="85">
        <f t="shared" si="35"/>
        <v>2352.9411764705883</v>
      </c>
      <c r="Q60" s="93" t="s">
        <v>113</v>
      </c>
      <c r="R60" s="94" t="s">
        <v>263</v>
      </c>
      <c r="S60" s="95" t="s">
        <v>268</v>
      </c>
    </row>
    <row r="61" spans="1:19" ht="46.5" customHeight="1" thickBot="1" x14ac:dyDescent="0.25">
      <c r="A61" s="269">
        <v>44</v>
      </c>
      <c r="B61" s="91" t="s">
        <v>34</v>
      </c>
      <c r="C61" s="51" t="s">
        <v>208</v>
      </c>
      <c r="D61" s="113" t="s">
        <v>92</v>
      </c>
      <c r="E61" s="91" t="s">
        <v>91</v>
      </c>
      <c r="F61" s="66">
        <v>0</v>
      </c>
      <c r="G61" s="66">
        <v>0</v>
      </c>
      <c r="H61" s="66">
        <v>1000</v>
      </c>
      <c r="I61" s="66">
        <v>0</v>
      </c>
      <c r="J61" s="66">
        <v>0</v>
      </c>
      <c r="K61" s="85">
        <f t="shared" si="30"/>
        <v>0</v>
      </c>
      <c r="L61" s="85">
        <f t="shared" si="31"/>
        <v>0</v>
      </c>
      <c r="M61" s="85">
        <f t="shared" si="32"/>
        <v>840.3361344537816</v>
      </c>
      <c r="N61" s="85">
        <f t="shared" si="33"/>
        <v>0</v>
      </c>
      <c r="O61" s="85">
        <f t="shared" si="34"/>
        <v>0</v>
      </c>
      <c r="P61" s="85">
        <f t="shared" si="35"/>
        <v>840.3361344537816</v>
      </c>
      <c r="Q61" s="93" t="s">
        <v>113</v>
      </c>
      <c r="R61" s="97" t="s">
        <v>265</v>
      </c>
      <c r="S61" s="243" t="s">
        <v>266</v>
      </c>
    </row>
    <row r="62" spans="1:19" ht="99" customHeight="1" thickBot="1" x14ac:dyDescent="0.25">
      <c r="A62" s="286">
        <v>45</v>
      </c>
      <c r="B62" s="91" t="s">
        <v>34</v>
      </c>
      <c r="C62" s="51" t="s">
        <v>209</v>
      </c>
      <c r="D62" s="113" t="s">
        <v>177</v>
      </c>
      <c r="E62" s="91" t="s">
        <v>49</v>
      </c>
      <c r="F62" s="66">
        <v>4300</v>
      </c>
      <c r="G62" s="66">
        <v>0</v>
      </c>
      <c r="H62" s="66">
        <v>800</v>
      </c>
      <c r="I62" s="66">
        <v>0</v>
      </c>
      <c r="J62" s="66">
        <v>300</v>
      </c>
      <c r="K62" s="85">
        <f t="shared" si="30"/>
        <v>3613.4453781512607</v>
      </c>
      <c r="L62" s="85">
        <f t="shared" si="31"/>
        <v>0</v>
      </c>
      <c r="M62" s="85">
        <f t="shared" si="32"/>
        <v>672.26890756302521</v>
      </c>
      <c r="N62" s="85">
        <f t="shared" si="33"/>
        <v>0</v>
      </c>
      <c r="O62" s="85">
        <f t="shared" si="34"/>
        <v>252.10084033613447</v>
      </c>
      <c r="P62" s="85">
        <f t="shared" si="35"/>
        <v>4537.815126050421</v>
      </c>
      <c r="Q62" s="93" t="s">
        <v>113</v>
      </c>
      <c r="R62" s="94" t="s">
        <v>264</v>
      </c>
      <c r="S62" s="95" t="s">
        <v>265</v>
      </c>
    </row>
    <row r="63" spans="1:19" ht="32.25" thickBot="1" x14ac:dyDescent="0.25">
      <c r="A63" s="286">
        <v>46</v>
      </c>
      <c r="B63" s="91" t="s">
        <v>34</v>
      </c>
      <c r="C63" s="51" t="s">
        <v>210</v>
      </c>
      <c r="D63" s="113" t="s">
        <v>93</v>
      </c>
      <c r="E63" s="91" t="s">
        <v>105</v>
      </c>
      <c r="F63" s="66">
        <v>1000</v>
      </c>
      <c r="G63" s="66">
        <v>0</v>
      </c>
      <c r="H63" s="66">
        <v>6000</v>
      </c>
      <c r="I63" s="66">
        <v>0</v>
      </c>
      <c r="J63" s="66">
        <v>0</v>
      </c>
      <c r="K63" s="85">
        <f t="shared" si="30"/>
        <v>840.3361344537816</v>
      </c>
      <c r="L63" s="85">
        <f t="shared" si="31"/>
        <v>0</v>
      </c>
      <c r="M63" s="85">
        <f t="shared" si="32"/>
        <v>5042.0168067226896</v>
      </c>
      <c r="N63" s="85">
        <f t="shared" si="33"/>
        <v>0</v>
      </c>
      <c r="O63" s="85">
        <f t="shared" si="34"/>
        <v>0</v>
      </c>
      <c r="P63" s="85">
        <f t="shared" si="35"/>
        <v>5882.3529411764712</v>
      </c>
      <c r="Q63" s="93" t="s">
        <v>113</v>
      </c>
      <c r="R63" s="95" t="s">
        <v>262</v>
      </c>
      <c r="S63" s="95" t="s">
        <v>262</v>
      </c>
    </row>
    <row r="64" spans="1:19" s="47" customFormat="1" ht="35.25" customHeight="1" thickBot="1" x14ac:dyDescent="0.25">
      <c r="A64" s="296">
        <v>47</v>
      </c>
      <c r="B64" s="297" t="s">
        <v>34</v>
      </c>
      <c r="C64" s="51" t="s">
        <v>315</v>
      </c>
      <c r="D64" s="113" t="s">
        <v>316</v>
      </c>
      <c r="E64" s="297" t="s">
        <v>317</v>
      </c>
      <c r="F64" s="298">
        <v>650</v>
      </c>
      <c r="G64" s="298">
        <v>0</v>
      </c>
      <c r="H64" s="298">
        <v>0</v>
      </c>
      <c r="I64" s="298">
        <v>0</v>
      </c>
      <c r="J64" s="298">
        <v>0</v>
      </c>
      <c r="K64" s="299">
        <f t="shared" si="30"/>
        <v>546.21848739495806</v>
      </c>
      <c r="L64" s="299">
        <f t="shared" si="31"/>
        <v>0</v>
      </c>
      <c r="M64" s="299">
        <f t="shared" si="32"/>
        <v>0</v>
      </c>
      <c r="N64" s="299">
        <f t="shared" si="33"/>
        <v>0</v>
      </c>
      <c r="O64" s="299">
        <f t="shared" si="34"/>
        <v>0</v>
      </c>
      <c r="P64" s="299">
        <f t="shared" si="35"/>
        <v>546.21848739495806</v>
      </c>
      <c r="Q64" s="300" t="s">
        <v>113</v>
      </c>
      <c r="R64" s="301" t="s">
        <v>262</v>
      </c>
      <c r="S64" s="301" t="s">
        <v>264</v>
      </c>
    </row>
    <row r="65" spans="1:20" s="47" customFormat="1" ht="33" customHeight="1" thickBot="1" x14ac:dyDescent="0.25">
      <c r="A65" s="303">
        <v>48</v>
      </c>
      <c r="B65" s="287" t="s">
        <v>34</v>
      </c>
      <c r="C65" s="51" t="s">
        <v>211</v>
      </c>
      <c r="D65" s="113" t="s">
        <v>300</v>
      </c>
      <c r="E65" s="287" t="s">
        <v>311</v>
      </c>
      <c r="F65" s="288">
        <v>700</v>
      </c>
      <c r="G65" s="288">
        <v>0</v>
      </c>
      <c r="H65" s="288">
        <v>0</v>
      </c>
      <c r="I65" s="288">
        <v>0</v>
      </c>
      <c r="J65" s="288">
        <v>0</v>
      </c>
      <c r="K65" s="289">
        <f t="shared" si="30"/>
        <v>588.23529411764707</v>
      </c>
      <c r="L65" s="289">
        <f t="shared" si="31"/>
        <v>0</v>
      </c>
      <c r="M65" s="289">
        <f t="shared" si="32"/>
        <v>0</v>
      </c>
      <c r="N65" s="289">
        <f t="shared" si="33"/>
        <v>0</v>
      </c>
      <c r="O65" s="289">
        <f t="shared" si="34"/>
        <v>0</v>
      </c>
      <c r="P65" s="289">
        <f t="shared" si="35"/>
        <v>588.23529411764707</v>
      </c>
      <c r="Q65" s="290" t="s">
        <v>113</v>
      </c>
      <c r="R65" s="291" t="s">
        <v>262</v>
      </c>
      <c r="S65" s="291" t="s">
        <v>264</v>
      </c>
    </row>
    <row r="66" spans="1:20" s="47" customFormat="1" ht="33" customHeight="1" thickBot="1" x14ac:dyDescent="0.25">
      <c r="A66" s="334">
        <v>49</v>
      </c>
      <c r="B66" s="336" t="s">
        <v>34</v>
      </c>
      <c r="C66" s="51" t="s">
        <v>333</v>
      </c>
      <c r="D66" s="113" t="s">
        <v>334</v>
      </c>
      <c r="E66" s="336" t="s">
        <v>338</v>
      </c>
      <c r="F66" s="335">
        <v>28000</v>
      </c>
      <c r="G66" s="335">
        <v>0</v>
      </c>
      <c r="H66" s="335">
        <v>0</v>
      </c>
      <c r="I66" s="335">
        <v>0</v>
      </c>
      <c r="J66" s="335">
        <v>0</v>
      </c>
      <c r="K66" s="331">
        <f t="shared" si="30"/>
        <v>23529.411764705885</v>
      </c>
      <c r="L66" s="331">
        <f t="shared" si="31"/>
        <v>0</v>
      </c>
      <c r="M66" s="331">
        <f t="shared" si="32"/>
        <v>0</v>
      </c>
      <c r="N66" s="331">
        <f t="shared" si="33"/>
        <v>0</v>
      </c>
      <c r="O66" s="331">
        <f t="shared" si="34"/>
        <v>0</v>
      </c>
      <c r="P66" s="331">
        <f t="shared" si="35"/>
        <v>23529.411764705885</v>
      </c>
      <c r="Q66" s="332" t="s">
        <v>113</v>
      </c>
      <c r="R66" s="333" t="s">
        <v>312</v>
      </c>
      <c r="S66" s="333" t="s">
        <v>292</v>
      </c>
    </row>
    <row r="67" spans="1:20" ht="36.75" customHeight="1" thickBot="1" x14ac:dyDescent="0.25">
      <c r="A67" s="334">
        <v>50</v>
      </c>
      <c r="B67" s="91" t="s">
        <v>34</v>
      </c>
      <c r="C67" s="51" t="s">
        <v>301</v>
      </c>
      <c r="D67" s="113" t="s">
        <v>50</v>
      </c>
      <c r="E67" s="91"/>
      <c r="F67" s="66">
        <v>2550</v>
      </c>
      <c r="G67" s="66">
        <v>700</v>
      </c>
      <c r="H67" s="66">
        <v>1700</v>
      </c>
      <c r="I67" s="66">
        <v>300</v>
      </c>
      <c r="J67" s="66">
        <v>1100</v>
      </c>
      <c r="K67" s="85">
        <f t="shared" si="30"/>
        <v>2142.8571428571431</v>
      </c>
      <c r="L67" s="85">
        <f t="shared" si="31"/>
        <v>588.23529411764707</v>
      </c>
      <c r="M67" s="85">
        <f t="shared" si="32"/>
        <v>1428.5714285714287</v>
      </c>
      <c r="N67" s="85">
        <f t="shared" si="33"/>
        <v>252.10084033613447</v>
      </c>
      <c r="O67" s="85">
        <f t="shared" si="34"/>
        <v>924.36974789915973</v>
      </c>
      <c r="P67" s="85">
        <f t="shared" si="35"/>
        <v>5336.134453781513</v>
      </c>
      <c r="Q67" s="93" t="s">
        <v>113</v>
      </c>
      <c r="R67" s="94" t="s">
        <v>263</v>
      </c>
      <c r="S67" s="95" t="s">
        <v>268</v>
      </c>
      <c r="T67" s="46"/>
    </row>
    <row r="68" spans="1:20" ht="21.75" customHeight="1" thickBot="1" x14ac:dyDescent="0.25">
      <c r="A68" s="334">
        <v>51</v>
      </c>
      <c r="B68" s="91"/>
      <c r="C68" s="40"/>
      <c r="D68" s="50" t="s">
        <v>94</v>
      </c>
      <c r="E68" s="91"/>
      <c r="F68" s="41">
        <f t="shared" ref="F68:O68" si="36">SUM(F44:F67)</f>
        <v>283000</v>
      </c>
      <c r="G68" s="41">
        <f t="shared" si="36"/>
        <v>11000</v>
      </c>
      <c r="H68" s="41">
        <f t="shared" si="36"/>
        <v>80000</v>
      </c>
      <c r="I68" s="41">
        <f t="shared" si="36"/>
        <v>4000</v>
      </c>
      <c r="J68" s="41">
        <f t="shared" si="36"/>
        <v>9000</v>
      </c>
      <c r="K68" s="85">
        <f t="shared" si="36"/>
        <v>241966.3865546218</v>
      </c>
      <c r="L68" s="85">
        <f t="shared" si="36"/>
        <v>9243.6974789915985</v>
      </c>
      <c r="M68" s="85">
        <f t="shared" si="36"/>
        <v>67226.890756302542</v>
      </c>
      <c r="N68" s="85">
        <f t="shared" si="36"/>
        <v>3361.3445378151264</v>
      </c>
      <c r="O68" s="85">
        <f t="shared" si="36"/>
        <v>7563.0252100840344</v>
      </c>
      <c r="P68" s="85">
        <f>K68+L68+M68+N68+O68</f>
        <v>329361.34453781514</v>
      </c>
      <c r="Q68" s="98"/>
      <c r="R68" s="109"/>
      <c r="S68" s="110"/>
    </row>
    <row r="69" spans="1:20" ht="25.5" customHeight="1" thickBot="1" x14ac:dyDescent="0.25">
      <c r="A69" s="334">
        <v>52</v>
      </c>
      <c r="B69" s="91"/>
      <c r="C69" s="40"/>
      <c r="D69" s="71" t="s">
        <v>191</v>
      </c>
      <c r="E69" s="91"/>
      <c r="F69" s="41">
        <f t="shared" ref="F69:O69" si="37">F43+F68</f>
        <v>322000</v>
      </c>
      <c r="G69" s="41">
        <f t="shared" si="37"/>
        <v>21000</v>
      </c>
      <c r="H69" s="41">
        <f t="shared" si="37"/>
        <v>105000</v>
      </c>
      <c r="I69" s="41">
        <f t="shared" si="37"/>
        <v>7000</v>
      </c>
      <c r="J69" s="41">
        <f t="shared" si="37"/>
        <v>10000</v>
      </c>
      <c r="K69" s="85">
        <f t="shared" si="37"/>
        <v>274739.49579831929</v>
      </c>
      <c r="L69" s="85">
        <f t="shared" si="37"/>
        <v>17647.058823529413</v>
      </c>
      <c r="M69" s="85">
        <f t="shared" si="37"/>
        <v>88235.294117647078</v>
      </c>
      <c r="N69" s="85">
        <f t="shared" si="37"/>
        <v>5882.3529411764712</v>
      </c>
      <c r="O69" s="85">
        <f t="shared" si="37"/>
        <v>8403.361344537816</v>
      </c>
      <c r="P69" s="85">
        <f>K69+L69+M69+N69+O69</f>
        <v>394907.56302520999</v>
      </c>
      <c r="Q69" s="98"/>
      <c r="R69" s="109"/>
      <c r="S69" s="110"/>
    </row>
    <row r="70" spans="1:20" ht="238.5" customHeight="1" thickBot="1" x14ac:dyDescent="0.25">
      <c r="A70" s="396">
        <v>53</v>
      </c>
      <c r="B70" s="408" t="s">
        <v>114</v>
      </c>
      <c r="C70" s="396">
        <v>40</v>
      </c>
      <c r="D70" s="401" t="s">
        <v>280</v>
      </c>
      <c r="E70" s="402" t="s">
        <v>51</v>
      </c>
      <c r="F70" s="398">
        <v>349000</v>
      </c>
      <c r="G70" s="66">
        <v>0</v>
      </c>
      <c r="H70" s="66">
        <v>0</v>
      </c>
      <c r="I70" s="66">
        <v>0</v>
      </c>
      <c r="J70" s="66">
        <v>0</v>
      </c>
      <c r="K70" s="385">
        <f>F70/1.19</f>
        <v>293277.31092436978</v>
      </c>
      <c r="L70" s="385">
        <v>0</v>
      </c>
      <c r="M70" s="385">
        <v>0</v>
      </c>
      <c r="N70" s="385">
        <v>0</v>
      </c>
      <c r="O70" s="385">
        <v>0</v>
      </c>
      <c r="P70" s="385">
        <f>K70+L70+M70+N70+O70</f>
        <v>293277.31092436978</v>
      </c>
      <c r="Q70" s="386" t="s">
        <v>113</v>
      </c>
      <c r="R70" s="387" t="s">
        <v>271</v>
      </c>
      <c r="S70" s="388" t="s">
        <v>268</v>
      </c>
    </row>
    <row r="71" spans="1:20" ht="9" hidden="1" customHeight="1" thickBot="1" x14ac:dyDescent="0.25">
      <c r="A71" s="396"/>
      <c r="B71" s="408"/>
      <c r="C71" s="396"/>
      <c r="D71" s="401"/>
      <c r="E71" s="402"/>
      <c r="F71" s="398"/>
      <c r="G71" s="66">
        <v>0</v>
      </c>
      <c r="H71" s="66">
        <v>0</v>
      </c>
      <c r="I71" s="66">
        <v>0</v>
      </c>
      <c r="J71" s="66"/>
      <c r="K71" s="385"/>
      <c r="L71" s="385"/>
      <c r="M71" s="385"/>
      <c r="N71" s="385"/>
      <c r="O71" s="385"/>
      <c r="P71" s="385"/>
      <c r="Q71" s="386"/>
      <c r="R71" s="387"/>
      <c r="S71" s="388"/>
    </row>
    <row r="72" spans="1:20" ht="24" customHeight="1" thickBot="1" x14ac:dyDescent="0.3">
      <c r="A72" s="40">
        <v>54</v>
      </c>
      <c r="B72" s="91"/>
      <c r="C72" s="40"/>
      <c r="D72" s="115" t="s">
        <v>95</v>
      </c>
      <c r="E72" s="91"/>
      <c r="F72" s="66">
        <f>F70</f>
        <v>349000</v>
      </c>
      <c r="G72" s="66">
        <f t="shared" ref="G72:H72" si="38">SUM(G70:G71)</f>
        <v>0</v>
      </c>
      <c r="H72" s="66">
        <f t="shared" si="38"/>
        <v>0</v>
      </c>
      <c r="I72" s="66">
        <f>SUM(I70:I71)</f>
        <v>0</v>
      </c>
      <c r="J72" s="66">
        <f>SUM(J70:J71)</f>
        <v>0</v>
      </c>
      <c r="K72" s="85">
        <f>K70</f>
        <v>293277.31092436978</v>
      </c>
      <c r="L72" s="85">
        <f t="shared" ref="L72:M72" si="39">SUM(L70:L71)</f>
        <v>0</v>
      </c>
      <c r="M72" s="85">
        <f t="shared" si="39"/>
        <v>0</v>
      </c>
      <c r="N72" s="85">
        <f>SUM(N70:N71)</f>
        <v>0</v>
      </c>
      <c r="O72" s="85">
        <f>SUM(O70:O71)</f>
        <v>0</v>
      </c>
      <c r="P72" s="85">
        <f>K72+L72+M72+N72+O72</f>
        <v>293277.31092436978</v>
      </c>
      <c r="Q72" s="98"/>
      <c r="R72" s="109"/>
      <c r="S72" s="110"/>
    </row>
    <row r="73" spans="1:20" s="11" customFormat="1" ht="26.25" customHeight="1" thickBot="1" x14ac:dyDescent="0.25">
      <c r="A73" s="392">
        <v>55</v>
      </c>
      <c r="B73" s="396" t="s">
        <v>78</v>
      </c>
      <c r="C73" s="396">
        <v>41</v>
      </c>
      <c r="D73" s="401" t="s">
        <v>341</v>
      </c>
      <c r="E73" s="402" t="s">
        <v>80</v>
      </c>
      <c r="F73" s="398">
        <v>0</v>
      </c>
      <c r="G73" s="398">
        <v>0</v>
      </c>
      <c r="H73" s="398">
        <v>12000</v>
      </c>
      <c r="I73" s="397">
        <v>0</v>
      </c>
      <c r="J73" s="397">
        <v>0</v>
      </c>
      <c r="K73" s="385">
        <f>F73/1.09</f>
        <v>0</v>
      </c>
      <c r="L73" s="385">
        <f>G73/1.09</f>
        <v>0</v>
      </c>
      <c r="M73" s="385">
        <f>H73/1.09</f>
        <v>11009.174311926605</v>
      </c>
      <c r="N73" s="385">
        <f>I73/1.09</f>
        <v>0</v>
      </c>
      <c r="O73" s="385">
        <f>J73/1.09</f>
        <v>0</v>
      </c>
      <c r="P73" s="399">
        <f>K73+L73+M73+N73+O73</f>
        <v>11009.174311926605</v>
      </c>
      <c r="Q73" s="386" t="s">
        <v>113</v>
      </c>
      <c r="R73" s="387" t="s">
        <v>265</v>
      </c>
      <c r="S73" s="388" t="s">
        <v>312</v>
      </c>
    </row>
    <row r="74" spans="1:20" s="11" customFormat="1" ht="7.5" customHeight="1" thickBot="1" x14ac:dyDescent="0.25">
      <c r="A74" s="393"/>
      <c r="B74" s="396"/>
      <c r="C74" s="396"/>
      <c r="D74" s="401"/>
      <c r="E74" s="402"/>
      <c r="F74" s="398"/>
      <c r="G74" s="398"/>
      <c r="H74" s="398"/>
      <c r="I74" s="397"/>
      <c r="J74" s="397"/>
      <c r="K74" s="385"/>
      <c r="L74" s="385"/>
      <c r="M74" s="385"/>
      <c r="N74" s="385"/>
      <c r="O74" s="385"/>
      <c r="P74" s="400"/>
      <c r="Q74" s="386"/>
      <c r="R74" s="387"/>
      <c r="S74" s="388"/>
    </row>
    <row r="75" spans="1:20" ht="171" customHeight="1" thickBot="1" x14ac:dyDescent="0.25">
      <c r="A75" s="303">
        <v>56</v>
      </c>
      <c r="B75" s="91" t="s">
        <v>53</v>
      </c>
      <c r="C75" s="40">
        <v>42</v>
      </c>
      <c r="D75" s="120" t="s">
        <v>182</v>
      </c>
      <c r="E75" s="91" t="s">
        <v>96</v>
      </c>
      <c r="F75" s="66">
        <v>5000</v>
      </c>
      <c r="G75" s="66">
        <v>0</v>
      </c>
      <c r="H75" s="66">
        <v>6000</v>
      </c>
      <c r="I75" s="67">
        <v>0</v>
      </c>
      <c r="J75" s="67">
        <v>0</v>
      </c>
      <c r="K75" s="85">
        <f t="shared" ref="K75:O76" si="40">F75/1.19</f>
        <v>4201.680672268908</v>
      </c>
      <c r="L75" s="85">
        <f t="shared" si="40"/>
        <v>0</v>
      </c>
      <c r="M75" s="85">
        <f t="shared" si="40"/>
        <v>5042.0168067226896</v>
      </c>
      <c r="N75" s="85">
        <f t="shared" si="40"/>
        <v>0</v>
      </c>
      <c r="O75" s="85">
        <f t="shared" si="40"/>
        <v>0</v>
      </c>
      <c r="P75" s="121">
        <f>K75+L75+M75+N75+O75</f>
        <v>9243.6974789915985</v>
      </c>
      <c r="Q75" s="265" t="s">
        <v>113</v>
      </c>
      <c r="R75" s="263" t="s">
        <v>265</v>
      </c>
      <c r="S75" s="264" t="s">
        <v>266</v>
      </c>
    </row>
    <row r="76" spans="1:20" ht="101.25" customHeight="1" thickBot="1" x14ac:dyDescent="0.25">
      <c r="A76" s="303">
        <v>57</v>
      </c>
      <c r="B76" s="40" t="s">
        <v>54</v>
      </c>
      <c r="C76" s="40">
        <v>43</v>
      </c>
      <c r="D76" s="50" t="s">
        <v>97</v>
      </c>
      <c r="E76" s="91" t="s">
        <v>98</v>
      </c>
      <c r="F76" s="66">
        <v>2000</v>
      </c>
      <c r="G76" s="66">
        <v>2000</v>
      </c>
      <c r="H76" s="66">
        <v>5000</v>
      </c>
      <c r="I76" s="66">
        <v>1000</v>
      </c>
      <c r="J76" s="66">
        <v>1000</v>
      </c>
      <c r="K76" s="85">
        <f t="shared" si="40"/>
        <v>1680.6722689075632</v>
      </c>
      <c r="L76" s="85">
        <f t="shared" si="40"/>
        <v>1680.6722689075632</v>
      </c>
      <c r="M76" s="85">
        <f t="shared" si="40"/>
        <v>4201.680672268908</v>
      </c>
      <c r="N76" s="85">
        <f t="shared" si="40"/>
        <v>840.3361344537816</v>
      </c>
      <c r="O76" s="85">
        <f t="shared" si="40"/>
        <v>840.3361344537816</v>
      </c>
      <c r="P76" s="121">
        <f>K76+L76+M76+N76+O76</f>
        <v>9243.6974789915985</v>
      </c>
      <c r="Q76" s="265" t="s">
        <v>113</v>
      </c>
      <c r="R76" s="263" t="s">
        <v>291</v>
      </c>
      <c r="S76" s="264" t="s">
        <v>312</v>
      </c>
    </row>
    <row r="77" spans="1:20" ht="23.25" customHeight="1" thickBot="1" x14ac:dyDescent="0.25">
      <c r="A77" s="306">
        <v>58</v>
      </c>
      <c r="B77" s="40"/>
      <c r="C77" s="40"/>
      <c r="D77" s="71" t="s">
        <v>136</v>
      </c>
      <c r="E77" s="91"/>
      <c r="F77" s="41">
        <f>SUM(F73:F76)</f>
        <v>7000</v>
      </c>
      <c r="G77" s="41">
        <f>SUM(G73:G76)</f>
        <v>2000</v>
      </c>
      <c r="H77" s="41">
        <f>SUM(H73:H76)</f>
        <v>23000</v>
      </c>
      <c r="I77" s="41">
        <f t="shared" ref="I77" si="41">SUM(I73:I76)</f>
        <v>1000</v>
      </c>
      <c r="J77" s="41">
        <f>SUM(J73:J76)</f>
        <v>1000</v>
      </c>
      <c r="K77" s="85">
        <f t="shared" ref="K77:N77" si="42">SUM(K73:K76)</f>
        <v>5882.3529411764712</v>
      </c>
      <c r="L77" s="85">
        <f>SUM(L73:L76)</f>
        <v>1680.6722689075632</v>
      </c>
      <c r="M77" s="85">
        <f>SUM(M73:M76)</f>
        <v>20252.871790918201</v>
      </c>
      <c r="N77" s="85">
        <f t="shared" si="42"/>
        <v>840.3361344537816</v>
      </c>
      <c r="O77" s="85">
        <f>SUM(O73:O76)</f>
        <v>840.3361344537816</v>
      </c>
      <c r="P77" s="121">
        <f>SUM(P73:P76)</f>
        <v>29496.5692699098</v>
      </c>
      <c r="Q77" s="98"/>
      <c r="R77" s="99"/>
      <c r="S77" s="100"/>
    </row>
    <row r="78" spans="1:20" ht="36" customHeight="1" thickBot="1" x14ac:dyDescent="0.25">
      <c r="A78" s="303">
        <v>59</v>
      </c>
      <c r="B78" s="91" t="s">
        <v>55</v>
      </c>
      <c r="C78" s="40">
        <v>44</v>
      </c>
      <c r="D78" s="50" t="s">
        <v>245</v>
      </c>
      <c r="E78" s="91"/>
      <c r="F78" s="66">
        <v>38000</v>
      </c>
      <c r="G78" s="66">
        <v>8000</v>
      </c>
      <c r="H78" s="66">
        <v>32000</v>
      </c>
      <c r="I78" s="66">
        <v>0</v>
      </c>
      <c r="J78" s="66">
        <v>0</v>
      </c>
      <c r="K78" s="85">
        <f t="shared" ref="K78:O79" si="43">F78/1.19</f>
        <v>31932.773109243699</v>
      </c>
      <c r="L78" s="85">
        <f t="shared" si="43"/>
        <v>6722.6890756302528</v>
      </c>
      <c r="M78" s="85">
        <f t="shared" si="43"/>
        <v>26890.756302521011</v>
      </c>
      <c r="N78" s="85">
        <f t="shared" si="43"/>
        <v>0</v>
      </c>
      <c r="O78" s="85">
        <f t="shared" si="43"/>
        <v>0</v>
      </c>
      <c r="P78" s="121">
        <f t="shared" ref="P78:P79" si="44">K78+L78+M78+N78+O78</f>
        <v>65546.218487394959</v>
      </c>
      <c r="Q78" s="93" t="s">
        <v>113</v>
      </c>
      <c r="R78" s="94" t="s">
        <v>265</v>
      </c>
      <c r="S78" s="95" t="s">
        <v>292</v>
      </c>
    </row>
    <row r="79" spans="1:20" s="47" customFormat="1" ht="30.75" customHeight="1" thickBot="1" x14ac:dyDescent="0.25">
      <c r="A79" s="337">
        <v>60</v>
      </c>
      <c r="B79" s="278" t="s">
        <v>55</v>
      </c>
      <c r="C79" s="276">
        <v>45</v>
      </c>
      <c r="D79" s="50" t="s">
        <v>295</v>
      </c>
      <c r="E79" s="278"/>
      <c r="F79" s="277">
        <v>10000</v>
      </c>
      <c r="G79" s="277">
        <v>0</v>
      </c>
      <c r="H79" s="277">
        <v>0</v>
      </c>
      <c r="I79" s="277">
        <v>0</v>
      </c>
      <c r="J79" s="277">
        <v>0</v>
      </c>
      <c r="K79" s="272">
        <f t="shared" si="43"/>
        <v>8403.361344537816</v>
      </c>
      <c r="L79" s="272">
        <f t="shared" ref="L79" si="45">G79/1.19</f>
        <v>0</v>
      </c>
      <c r="M79" s="272">
        <f t="shared" ref="M79" si="46">H79/1.19</f>
        <v>0</v>
      </c>
      <c r="N79" s="272">
        <f t="shared" ref="N79" si="47">I79/1.19</f>
        <v>0</v>
      </c>
      <c r="O79" s="272">
        <f t="shared" ref="O79" si="48">J79/1.19</f>
        <v>0</v>
      </c>
      <c r="P79" s="121">
        <f t="shared" si="44"/>
        <v>8403.361344537816</v>
      </c>
      <c r="Q79" s="273" t="s">
        <v>113</v>
      </c>
      <c r="R79" s="274" t="s">
        <v>265</v>
      </c>
      <c r="S79" s="275" t="s">
        <v>292</v>
      </c>
    </row>
    <row r="80" spans="1:20" s="13" customFormat="1" ht="24" customHeight="1" thickBot="1" x14ac:dyDescent="0.25">
      <c r="A80" s="334">
        <v>61</v>
      </c>
      <c r="B80" s="91"/>
      <c r="C80" s="40"/>
      <c r="D80" s="50" t="s">
        <v>166</v>
      </c>
      <c r="E80" s="91"/>
      <c r="F80" s="41">
        <f>F78+F79</f>
        <v>48000</v>
      </c>
      <c r="G80" s="41">
        <f t="shared" ref="G80:K80" si="49">G78+G79</f>
        <v>8000</v>
      </c>
      <c r="H80" s="41">
        <f t="shared" si="49"/>
        <v>32000</v>
      </c>
      <c r="I80" s="41">
        <f t="shared" si="49"/>
        <v>0</v>
      </c>
      <c r="J80" s="41">
        <f t="shared" si="49"/>
        <v>0</v>
      </c>
      <c r="K80" s="272">
        <f t="shared" si="49"/>
        <v>40336.134453781517</v>
      </c>
      <c r="L80" s="272">
        <f t="shared" ref="L80" si="50">L78+L79</f>
        <v>6722.6890756302528</v>
      </c>
      <c r="M80" s="272">
        <f t="shared" ref="M80" si="51">M78+M79</f>
        <v>26890.756302521011</v>
      </c>
      <c r="N80" s="272">
        <f t="shared" ref="N80" si="52">N78+N79</f>
        <v>0</v>
      </c>
      <c r="O80" s="272">
        <f t="shared" ref="O80" si="53">O78+O79</f>
        <v>0</v>
      </c>
      <c r="P80" s="272">
        <f t="shared" ref="P80" si="54">P78+P79</f>
        <v>73949.579831932773</v>
      </c>
      <c r="Q80" s="93"/>
      <c r="R80" s="94"/>
      <c r="S80" s="95"/>
    </row>
    <row r="81" spans="1:19" ht="22.5" customHeight="1" thickBot="1" x14ac:dyDescent="0.25">
      <c r="A81" s="337">
        <v>62</v>
      </c>
      <c r="B81" s="58"/>
      <c r="C81" s="40"/>
      <c r="D81" s="50" t="s">
        <v>56</v>
      </c>
      <c r="E81" s="91"/>
      <c r="F81" s="66"/>
      <c r="G81" s="42"/>
      <c r="H81" s="42"/>
      <c r="I81" s="42"/>
      <c r="J81" s="42"/>
      <c r="K81" s="85"/>
      <c r="L81" s="85"/>
      <c r="M81" s="85"/>
      <c r="N81" s="85"/>
      <c r="O81" s="85"/>
      <c r="P81" s="254"/>
      <c r="Q81" s="98"/>
      <c r="R81" s="109"/>
      <c r="S81" s="100"/>
    </row>
    <row r="82" spans="1:19" ht="37.5" customHeight="1" thickBot="1" x14ac:dyDescent="0.25">
      <c r="A82" s="334">
        <v>63</v>
      </c>
      <c r="B82" s="40" t="s">
        <v>57</v>
      </c>
      <c r="C82" s="40">
        <v>46</v>
      </c>
      <c r="D82" s="50" t="s">
        <v>58</v>
      </c>
      <c r="E82" s="91" t="s">
        <v>59</v>
      </c>
      <c r="F82" s="66">
        <v>40000</v>
      </c>
      <c r="G82" s="66">
        <v>0</v>
      </c>
      <c r="H82" s="66">
        <v>11000</v>
      </c>
      <c r="I82" s="66">
        <v>0</v>
      </c>
      <c r="J82" s="66">
        <v>0</v>
      </c>
      <c r="K82" s="85">
        <f t="shared" ref="K82:O83" si="55">F82/1.19</f>
        <v>33613.445378151264</v>
      </c>
      <c r="L82" s="85">
        <f t="shared" si="55"/>
        <v>0</v>
      </c>
      <c r="M82" s="85">
        <f t="shared" si="55"/>
        <v>9243.6974789915967</v>
      </c>
      <c r="N82" s="85">
        <f t="shared" si="55"/>
        <v>0</v>
      </c>
      <c r="O82" s="85">
        <f t="shared" si="55"/>
        <v>0</v>
      </c>
      <c r="P82" s="121">
        <f>K82+L82+M82+N82+O82</f>
        <v>42857.142857142862</v>
      </c>
      <c r="Q82" s="93" t="s">
        <v>113</v>
      </c>
      <c r="R82" s="94" t="s">
        <v>277</v>
      </c>
      <c r="S82" s="95" t="s">
        <v>268</v>
      </c>
    </row>
    <row r="83" spans="1:19" ht="37.5" customHeight="1" thickBot="1" x14ac:dyDescent="0.25">
      <c r="A83" s="337">
        <v>64</v>
      </c>
      <c r="B83" s="40" t="s">
        <v>60</v>
      </c>
      <c r="C83" s="40">
        <v>47</v>
      </c>
      <c r="D83" s="50" t="s">
        <v>61</v>
      </c>
      <c r="E83" s="91" t="s">
        <v>59</v>
      </c>
      <c r="F83" s="66">
        <v>0</v>
      </c>
      <c r="G83" s="66">
        <v>0</v>
      </c>
      <c r="H83" s="66">
        <v>0</v>
      </c>
      <c r="I83" s="66">
        <v>0</v>
      </c>
      <c r="J83" s="66">
        <v>0</v>
      </c>
      <c r="K83" s="85">
        <f t="shared" si="55"/>
        <v>0</v>
      </c>
      <c r="L83" s="85">
        <f t="shared" si="55"/>
        <v>0</v>
      </c>
      <c r="M83" s="85">
        <f t="shared" si="55"/>
        <v>0</v>
      </c>
      <c r="N83" s="85">
        <f t="shared" si="55"/>
        <v>0</v>
      </c>
      <c r="O83" s="85">
        <f t="shared" si="55"/>
        <v>0</v>
      </c>
      <c r="P83" s="121">
        <f t="shared" ref="P83:P89" si="56">K83+L83+M83+N83+O83</f>
        <v>0</v>
      </c>
      <c r="Q83" s="93" t="s">
        <v>113</v>
      </c>
      <c r="R83" s="94" t="s">
        <v>277</v>
      </c>
      <c r="S83" s="95" t="s">
        <v>268</v>
      </c>
    </row>
    <row r="84" spans="1:19" ht="31.5" customHeight="1" thickBot="1" x14ac:dyDescent="0.25">
      <c r="A84" s="334">
        <v>65</v>
      </c>
      <c r="B84" s="58"/>
      <c r="C84" s="40"/>
      <c r="D84" s="50" t="s">
        <v>62</v>
      </c>
      <c r="E84" s="91"/>
      <c r="F84" s="66">
        <f>SUM(F82:F83)</f>
        <v>40000</v>
      </c>
      <c r="G84" s="66">
        <f t="shared" ref="G84:J84" si="57">SUM(G82:G83)</f>
        <v>0</v>
      </c>
      <c r="H84" s="66">
        <f t="shared" si="57"/>
        <v>11000</v>
      </c>
      <c r="I84" s="66">
        <f t="shared" si="57"/>
        <v>0</v>
      </c>
      <c r="J84" s="66">
        <f t="shared" si="57"/>
        <v>0</v>
      </c>
      <c r="K84" s="85">
        <f>SUM(K82:K83)</f>
        <v>33613.445378151264</v>
      </c>
      <c r="L84" s="85">
        <f t="shared" ref="L84:N84" si="58">SUM(L82:L83)</f>
        <v>0</v>
      </c>
      <c r="M84" s="85">
        <f t="shared" si="58"/>
        <v>9243.6974789915967</v>
      </c>
      <c r="N84" s="85">
        <f t="shared" si="58"/>
        <v>0</v>
      </c>
      <c r="O84" s="85">
        <f>SUM(O82:O83)</f>
        <v>0</v>
      </c>
      <c r="P84" s="121">
        <f t="shared" si="56"/>
        <v>42857.142857142862</v>
      </c>
      <c r="Q84" s="93" t="s">
        <v>113</v>
      </c>
      <c r="R84" s="94"/>
      <c r="S84" s="95"/>
    </row>
    <row r="85" spans="1:19" ht="36" customHeight="1" thickBot="1" x14ac:dyDescent="0.25">
      <c r="A85" s="337">
        <v>66</v>
      </c>
      <c r="B85" s="51" t="s">
        <v>115</v>
      </c>
      <c r="C85" s="40">
        <v>48</v>
      </c>
      <c r="D85" s="50" t="s">
        <v>336</v>
      </c>
      <c r="E85" s="91" t="s">
        <v>63</v>
      </c>
      <c r="F85" s="66">
        <v>0</v>
      </c>
      <c r="G85" s="66">
        <v>0</v>
      </c>
      <c r="H85" s="66">
        <v>0</v>
      </c>
      <c r="I85" s="66">
        <v>0</v>
      </c>
      <c r="J85" s="66">
        <v>0</v>
      </c>
      <c r="K85" s="85">
        <f>F85/1.05</f>
        <v>0</v>
      </c>
      <c r="L85" s="85">
        <f>G85/1.05</f>
        <v>0</v>
      </c>
      <c r="M85" s="85">
        <f>H85/1.05</f>
        <v>0</v>
      </c>
      <c r="N85" s="85">
        <f>I85/1.05</f>
        <v>0</v>
      </c>
      <c r="O85" s="85">
        <f>J85/1.05</f>
        <v>0</v>
      </c>
      <c r="P85" s="121">
        <f t="shared" si="56"/>
        <v>0</v>
      </c>
      <c r="Q85" s="93" t="s">
        <v>113</v>
      </c>
      <c r="R85" s="97" t="s">
        <v>264</v>
      </c>
      <c r="S85" s="101" t="s">
        <v>265</v>
      </c>
    </row>
    <row r="86" spans="1:19" ht="33" customHeight="1" thickBot="1" x14ac:dyDescent="0.25">
      <c r="A86" s="334">
        <v>67</v>
      </c>
      <c r="B86" s="259" t="s">
        <v>116</v>
      </c>
      <c r="C86" s="253">
        <v>49</v>
      </c>
      <c r="D86" s="260" t="s">
        <v>153</v>
      </c>
      <c r="E86" s="105" t="s">
        <v>64</v>
      </c>
      <c r="F86" s="253">
        <v>56000</v>
      </c>
      <c r="G86" s="253">
        <v>0</v>
      </c>
      <c r="H86" s="253">
        <v>0</v>
      </c>
      <c r="I86" s="253">
        <v>0</v>
      </c>
      <c r="J86" s="253">
        <v>0</v>
      </c>
      <c r="K86" s="254">
        <f>F86/1.19</f>
        <v>47058.823529411769</v>
      </c>
      <c r="L86" s="254">
        <f>G86</f>
        <v>0</v>
      </c>
      <c r="M86" s="254">
        <f>H86</f>
        <v>0</v>
      </c>
      <c r="N86" s="254">
        <f>I86</f>
        <v>0</v>
      </c>
      <c r="O86" s="254">
        <f>J86</f>
        <v>0</v>
      </c>
      <c r="P86" s="121">
        <f t="shared" si="56"/>
        <v>47058.823529411769</v>
      </c>
      <c r="Q86" s="255" t="s">
        <v>113</v>
      </c>
      <c r="R86" s="97" t="s">
        <v>293</v>
      </c>
      <c r="S86" s="97" t="s">
        <v>272</v>
      </c>
    </row>
    <row r="87" spans="1:19" ht="30.75" customHeight="1" thickBot="1" x14ac:dyDescent="0.25">
      <c r="A87" s="337">
        <v>68</v>
      </c>
      <c r="B87" s="105" t="s">
        <v>124</v>
      </c>
      <c r="C87" s="253">
        <v>50</v>
      </c>
      <c r="D87" s="260" t="s">
        <v>65</v>
      </c>
      <c r="E87" s="105" t="s">
        <v>66</v>
      </c>
      <c r="F87" s="253">
        <v>42000</v>
      </c>
      <c r="G87" s="253">
        <v>0</v>
      </c>
      <c r="H87" s="253">
        <v>0</v>
      </c>
      <c r="I87" s="253">
        <v>0</v>
      </c>
      <c r="J87" s="253">
        <v>0</v>
      </c>
      <c r="K87" s="254">
        <f>F87/1.19</f>
        <v>35294.117647058825</v>
      </c>
      <c r="L87" s="254">
        <f t="shared" ref="L87:O88" si="59">G87/1.19</f>
        <v>0</v>
      </c>
      <c r="M87" s="254">
        <f t="shared" si="59"/>
        <v>0</v>
      </c>
      <c r="N87" s="254">
        <f t="shared" si="59"/>
        <v>0</v>
      </c>
      <c r="O87" s="254">
        <f t="shared" si="59"/>
        <v>0</v>
      </c>
      <c r="P87" s="121">
        <f t="shared" si="56"/>
        <v>35294.117647058825</v>
      </c>
      <c r="Q87" s="255" t="s">
        <v>113</v>
      </c>
      <c r="R87" s="97" t="s">
        <v>278</v>
      </c>
      <c r="S87" s="97" t="s">
        <v>279</v>
      </c>
    </row>
    <row r="88" spans="1:19" ht="31.5" customHeight="1" thickBot="1" x14ac:dyDescent="0.25">
      <c r="A88" s="334">
        <v>69</v>
      </c>
      <c r="B88" s="91" t="s">
        <v>124</v>
      </c>
      <c r="C88" s="40">
        <v>51</v>
      </c>
      <c r="D88" s="50" t="s">
        <v>67</v>
      </c>
      <c r="E88" s="91" t="s">
        <v>68</v>
      </c>
      <c r="F88" s="66">
        <v>4000</v>
      </c>
      <c r="G88" s="66">
        <v>0</v>
      </c>
      <c r="H88" s="66">
        <v>0</v>
      </c>
      <c r="I88" s="66">
        <v>0</v>
      </c>
      <c r="J88" s="66">
        <v>0</v>
      </c>
      <c r="K88" s="85">
        <f>F88/1.19</f>
        <v>3361.3445378151264</v>
      </c>
      <c r="L88" s="85">
        <f t="shared" si="59"/>
        <v>0</v>
      </c>
      <c r="M88" s="85">
        <f t="shared" si="59"/>
        <v>0</v>
      </c>
      <c r="N88" s="85">
        <f t="shared" si="59"/>
        <v>0</v>
      </c>
      <c r="O88" s="85">
        <f t="shared" si="59"/>
        <v>0</v>
      </c>
      <c r="P88" s="121">
        <f t="shared" si="56"/>
        <v>3361.3445378151264</v>
      </c>
      <c r="Q88" s="93" t="s">
        <v>113</v>
      </c>
      <c r="R88" s="97" t="s">
        <v>272</v>
      </c>
      <c r="S88" s="101" t="s">
        <v>272</v>
      </c>
    </row>
    <row r="89" spans="1:19" ht="24" customHeight="1" thickBot="1" x14ac:dyDescent="0.25">
      <c r="A89" s="337">
        <v>70</v>
      </c>
      <c r="B89" s="91"/>
      <c r="C89" s="40"/>
      <c r="D89" s="50" t="s">
        <v>69</v>
      </c>
      <c r="E89" s="91"/>
      <c r="F89" s="66">
        <f>SUM(F87:F88)</f>
        <v>46000</v>
      </c>
      <c r="G89" s="66">
        <f t="shared" ref="G89:H89" si="60">SUM(G87:G88)</f>
        <v>0</v>
      </c>
      <c r="H89" s="66">
        <f t="shared" si="60"/>
        <v>0</v>
      </c>
      <c r="I89" s="66">
        <f>SUM(I87:I88)</f>
        <v>0</v>
      </c>
      <c r="J89" s="66">
        <f>SUM(J87:J88)</f>
        <v>0</v>
      </c>
      <c r="K89" s="85">
        <f>SUM(K87:K88)</f>
        <v>38655.462184873948</v>
      </c>
      <c r="L89" s="85">
        <f t="shared" ref="L89:M89" si="61">SUM(L87:L88)</f>
        <v>0</v>
      </c>
      <c r="M89" s="85">
        <f t="shared" si="61"/>
        <v>0</v>
      </c>
      <c r="N89" s="85">
        <f>SUM(N87:N88)</f>
        <v>0</v>
      </c>
      <c r="O89" s="85">
        <f>SUM(O87:O88)</f>
        <v>0</v>
      </c>
      <c r="P89" s="121">
        <f t="shared" si="56"/>
        <v>38655.462184873948</v>
      </c>
      <c r="Q89" s="98"/>
      <c r="R89" s="123"/>
      <c r="S89" s="124"/>
    </row>
    <row r="90" spans="1:19" ht="29.25" customHeight="1" thickBot="1" x14ac:dyDescent="0.25">
      <c r="A90" s="334">
        <v>71</v>
      </c>
      <c r="B90" s="91"/>
      <c r="C90" s="40"/>
      <c r="D90" s="50" t="s">
        <v>70</v>
      </c>
      <c r="E90" s="91"/>
      <c r="F90" s="125"/>
      <c r="G90" s="42"/>
      <c r="H90" s="42"/>
      <c r="I90" s="42"/>
      <c r="J90" s="42"/>
      <c r="K90" s="85"/>
      <c r="L90" s="85"/>
      <c r="M90" s="85"/>
      <c r="N90" s="85"/>
      <c r="O90" s="85"/>
      <c r="P90" s="121"/>
      <c r="Q90" s="98"/>
      <c r="R90" s="123"/>
      <c r="S90" s="124"/>
    </row>
    <row r="91" spans="1:19" s="13" customFormat="1" ht="37.5" customHeight="1" thickBot="1" x14ac:dyDescent="0.25">
      <c r="A91" s="337">
        <v>72</v>
      </c>
      <c r="B91" s="105" t="s">
        <v>71</v>
      </c>
      <c r="C91" s="253">
        <v>52</v>
      </c>
      <c r="D91" s="260" t="s">
        <v>181</v>
      </c>
      <c r="E91" s="105" t="s">
        <v>64</v>
      </c>
      <c r="F91" s="253">
        <v>17000</v>
      </c>
      <c r="G91" s="253">
        <v>0</v>
      </c>
      <c r="H91" s="253">
        <v>0</v>
      </c>
      <c r="I91" s="253">
        <v>0</v>
      </c>
      <c r="J91" s="253">
        <v>0</v>
      </c>
      <c r="K91" s="254">
        <f t="shared" ref="K91:O92" si="62">F91/1.19</f>
        <v>14285.714285714286</v>
      </c>
      <c r="L91" s="254">
        <f t="shared" si="62"/>
        <v>0</v>
      </c>
      <c r="M91" s="254">
        <f t="shared" si="62"/>
        <v>0</v>
      </c>
      <c r="N91" s="254">
        <f t="shared" si="62"/>
        <v>0</v>
      </c>
      <c r="O91" s="254">
        <f t="shared" si="62"/>
        <v>0</v>
      </c>
      <c r="P91" s="121">
        <f>K91+N91</f>
        <v>14285.714285714286</v>
      </c>
      <c r="Q91" s="255" t="s">
        <v>113</v>
      </c>
      <c r="R91" s="97" t="s">
        <v>262</v>
      </c>
      <c r="S91" s="126" t="s">
        <v>264</v>
      </c>
    </row>
    <row r="92" spans="1:19" s="47" customFormat="1" ht="32.25" customHeight="1" thickBot="1" x14ac:dyDescent="0.25">
      <c r="A92" s="334">
        <v>73</v>
      </c>
      <c r="B92" s="229" t="s">
        <v>71</v>
      </c>
      <c r="C92" s="227">
        <v>53</v>
      </c>
      <c r="D92" s="50" t="s">
        <v>252</v>
      </c>
      <c r="E92" s="229" t="s">
        <v>253</v>
      </c>
      <c r="F92" s="228">
        <v>119000</v>
      </c>
      <c r="G92" s="228">
        <v>0</v>
      </c>
      <c r="H92" s="228">
        <v>0</v>
      </c>
      <c r="I92" s="228">
        <v>0</v>
      </c>
      <c r="J92" s="228">
        <v>0</v>
      </c>
      <c r="K92" s="225">
        <f t="shared" si="62"/>
        <v>100000</v>
      </c>
      <c r="L92" s="225">
        <f t="shared" ref="L92:L94" si="63">G92/1.19</f>
        <v>0</v>
      </c>
      <c r="M92" s="225">
        <f t="shared" ref="M92:M94" si="64">H92/1.19</f>
        <v>0</v>
      </c>
      <c r="N92" s="225">
        <f t="shared" ref="N92:N94" si="65">I92/1.19</f>
        <v>0</v>
      </c>
      <c r="O92" s="225">
        <f t="shared" ref="O92:O94" si="66">J92/1.19</f>
        <v>0</v>
      </c>
      <c r="P92" s="121">
        <f>K92+N92</f>
        <v>100000</v>
      </c>
      <c r="Q92" s="226" t="s">
        <v>113</v>
      </c>
      <c r="R92" s="97" t="s">
        <v>278</v>
      </c>
      <c r="S92" s="97" t="s">
        <v>279</v>
      </c>
    </row>
    <row r="93" spans="1:19" s="47" customFormat="1" ht="27" customHeight="1" thickBot="1" x14ac:dyDescent="0.25">
      <c r="A93" s="337">
        <v>74</v>
      </c>
      <c r="B93" s="320" t="s">
        <v>71</v>
      </c>
      <c r="C93" s="318">
        <v>53.1</v>
      </c>
      <c r="D93" s="50" t="s">
        <v>320</v>
      </c>
      <c r="E93" s="320" t="s">
        <v>321</v>
      </c>
      <c r="F93" s="319">
        <v>0</v>
      </c>
      <c r="G93" s="319">
        <v>0</v>
      </c>
      <c r="H93" s="319">
        <v>1000</v>
      </c>
      <c r="I93" s="319">
        <v>0</v>
      </c>
      <c r="J93" s="319">
        <v>0</v>
      </c>
      <c r="K93" s="316">
        <f>F93/1.19</f>
        <v>0</v>
      </c>
      <c r="L93" s="316">
        <f t="shared" si="63"/>
        <v>0</v>
      </c>
      <c r="M93" s="316">
        <f t="shared" si="64"/>
        <v>840.3361344537816</v>
      </c>
      <c r="N93" s="316">
        <f t="shared" si="65"/>
        <v>0</v>
      </c>
      <c r="O93" s="316">
        <f t="shared" si="66"/>
        <v>0</v>
      </c>
      <c r="P93" s="121">
        <f>K93+L93+M93+N93+O93</f>
        <v>840.3361344537816</v>
      </c>
      <c r="Q93" s="317" t="s">
        <v>113</v>
      </c>
      <c r="R93" s="97" t="s">
        <v>278</v>
      </c>
      <c r="S93" s="97" t="s">
        <v>273</v>
      </c>
    </row>
    <row r="94" spans="1:19" s="47" customFormat="1" ht="27" customHeight="1" thickBot="1" x14ac:dyDescent="0.25">
      <c r="A94" s="352"/>
      <c r="B94" s="351" t="s">
        <v>71</v>
      </c>
      <c r="C94" s="349">
        <v>53.2</v>
      </c>
      <c r="D94" s="50" t="s">
        <v>350</v>
      </c>
      <c r="E94" s="351" t="s">
        <v>351</v>
      </c>
      <c r="F94" s="350">
        <v>6000</v>
      </c>
      <c r="G94" s="350">
        <v>0</v>
      </c>
      <c r="H94" s="350">
        <v>0</v>
      </c>
      <c r="I94" s="350">
        <v>0</v>
      </c>
      <c r="J94" s="350">
        <v>0</v>
      </c>
      <c r="K94" s="347">
        <f>F94/1.19</f>
        <v>5042.0168067226896</v>
      </c>
      <c r="L94" s="347">
        <f t="shared" si="63"/>
        <v>0</v>
      </c>
      <c r="M94" s="347">
        <f t="shared" si="64"/>
        <v>0</v>
      </c>
      <c r="N94" s="347">
        <f t="shared" si="65"/>
        <v>0</v>
      </c>
      <c r="O94" s="347">
        <f t="shared" si="66"/>
        <v>0</v>
      </c>
      <c r="P94" s="121">
        <f>K94+L94+M94+N94+O94</f>
        <v>5042.0168067226896</v>
      </c>
      <c r="Q94" s="348" t="s">
        <v>113</v>
      </c>
      <c r="R94" s="97" t="s">
        <v>312</v>
      </c>
      <c r="S94" s="97" t="s">
        <v>268</v>
      </c>
    </row>
    <row r="95" spans="1:19" ht="28.5" customHeight="1" thickBot="1" x14ac:dyDescent="0.25">
      <c r="A95" s="334">
        <v>75</v>
      </c>
      <c r="B95" s="91"/>
      <c r="C95" s="40"/>
      <c r="D95" s="71" t="s">
        <v>192</v>
      </c>
      <c r="E95" s="91"/>
      <c r="F95" s="66">
        <f>SUM(F91:F94)</f>
        <v>142000</v>
      </c>
      <c r="G95" s="350">
        <f t="shared" ref="G95:J95" si="67">SUM(G91:G94)</f>
        <v>0</v>
      </c>
      <c r="H95" s="350">
        <f t="shared" si="67"/>
        <v>1000</v>
      </c>
      <c r="I95" s="350">
        <f t="shared" si="67"/>
        <v>0</v>
      </c>
      <c r="J95" s="350">
        <f t="shared" si="67"/>
        <v>0</v>
      </c>
      <c r="K95" s="85">
        <f>K91+K92+K93+K94</f>
        <v>119327.73109243698</v>
      </c>
      <c r="L95" s="347">
        <f t="shared" ref="L95:P95" si="68">L91+L92+L93+L94</f>
        <v>0</v>
      </c>
      <c r="M95" s="347">
        <f t="shared" si="68"/>
        <v>840.3361344537816</v>
      </c>
      <c r="N95" s="347">
        <f t="shared" si="68"/>
        <v>0</v>
      </c>
      <c r="O95" s="347">
        <f t="shared" si="68"/>
        <v>0</v>
      </c>
      <c r="P95" s="347">
        <f t="shared" si="68"/>
        <v>120168.06722689077</v>
      </c>
      <c r="Q95" s="98"/>
      <c r="R95" s="109"/>
      <c r="S95" s="110"/>
    </row>
    <row r="96" spans="1:19" ht="25.5" customHeight="1" thickBot="1" x14ac:dyDescent="0.25">
      <c r="A96" s="337">
        <v>76</v>
      </c>
      <c r="B96" s="91"/>
      <c r="C96" s="40"/>
      <c r="D96" s="50" t="s">
        <v>125</v>
      </c>
      <c r="E96" s="91"/>
      <c r="F96" s="66"/>
      <c r="G96" s="42"/>
      <c r="H96" s="42"/>
      <c r="I96" s="42"/>
      <c r="J96" s="42"/>
      <c r="K96" s="85">
        <f t="shared" ref="K96:P96" si="69">K19+K21+K23+K26+K30+K34+K39+K43+K68+K72+K77+K80+K84+K85+K86+K89+K95</f>
        <v>1406440.629095675</v>
      </c>
      <c r="L96" s="85">
        <f t="shared" si="69"/>
        <v>212431.57813584153</v>
      </c>
      <c r="M96" s="85">
        <f t="shared" si="69"/>
        <v>550558.93917199911</v>
      </c>
      <c r="N96" s="85">
        <f t="shared" si="69"/>
        <v>21925.83455400509</v>
      </c>
      <c r="O96" s="85">
        <f t="shared" si="69"/>
        <v>27623.15935548531</v>
      </c>
      <c r="P96" s="85">
        <f t="shared" si="69"/>
        <v>2218980.1403130065</v>
      </c>
      <c r="Q96" s="98"/>
      <c r="R96" s="109"/>
      <c r="S96" s="110"/>
    </row>
    <row r="97" spans="1:37" ht="34.5" customHeight="1" thickBot="1" x14ac:dyDescent="0.25">
      <c r="A97" s="334">
        <v>77</v>
      </c>
      <c r="B97" s="40"/>
      <c r="C97" s="40"/>
      <c r="D97" s="50" t="s">
        <v>322</v>
      </c>
      <c r="E97" s="91"/>
      <c r="F97" s="66"/>
      <c r="G97" s="42"/>
      <c r="H97" s="42"/>
      <c r="I97" s="42"/>
      <c r="J97" s="42"/>
      <c r="K97" s="85"/>
      <c r="L97" s="85"/>
      <c r="M97" s="85"/>
      <c r="N97" s="85"/>
      <c r="O97" s="85"/>
      <c r="P97" s="121"/>
      <c r="Q97" s="98"/>
      <c r="R97" s="102"/>
      <c r="S97" s="103"/>
    </row>
    <row r="98" spans="1:37" s="47" customFormat="1" ht="41.25" customHeight="1" thickBot="1" x14ac:dyDescent="0.25">
      <c r="A98" s="337">
        <v>78</v>
      </c>
      <c r="B98" s="321" t="s">
        <v>178</v>
      </c>
      <c r="C98" s="321">
        <v>53.2</v>
      </c>
      <c r="D98" s="326" t="s">
        <v>324</v>
      </c>
      <c r="E98" s="322" t="s">
        <v>179</v>
      </c>
      <c r="F98" s="323">
        <v>75000</v>
      </c>
      <c r="G98" s="323">
        <v>0</v>
      </c>
      <c r="H98" s="323">
        <v>0</v>
      </c>
      <c r="I98" s="323">
        <v>0</v>
      </c>
      <c r="J98" s="323">
        <v>0</v>
      </c>
      <c r="K98" s="324">
        <f>F98/1.19</f>
        <v>63025.210084033613</v>
      </c>
      <c r="L98" s="324">
        <f t="shared" ref="L98:O100" si="70">G98/1.19</f>
        <v>0</v>
      </c>
      <c r="M98" s="324">
        <f t="shared" si="70"/>
        <v>0</v>
      </c>
      <c r="N98" s="324">
        <f t="shared" si="70"/>
        <v>0</v>
      </c>
      <c r="O98" s="324">
        <f t="shared" si="70"/>
        <v>0</v>
      </c>
      <c r="P98" s="324">
        <f>K98</f>
        <v>63025.210084033613</v>
      </c>
      <c r="Q98" s="325" t="s">
        <v>327</v>
      </c>
      <c r="R98" s="88" t="s">
        <v>264</v>
      </c>
      <c r="S98" s="89" t="s">
        <v>266</v>
      </c>
    </row>
    <row r="99" spans="1:37" s="47" customFormat="1" ht="34.5" customHeight="1" thickBot="1" x14ac:dyDescent="0.25">
      <c r="A99" s="334">
        <v>79</v>
      </c>
      <c r="B99" s="321" t="s">
        <v>178</v>
      </c>
      <c r="C99" s="321">
        <v>53.3</v>
      </c>
      <c r="D99" s="326" t="s">
        <v>325</v>
      </c>
      <c r="E99" s="322" t="s">
        <v>326</v>
      </c>
      <c r="F99" s="323">
        <v>0</v>
      </c>
      <c r="G99" s="323">
        <v>0</v>
      </c>
      <c r="H99" s="323">
        <v>0</v>
      </c>
      <c r="I99" s="323">
        <v>0</v>
      </c>
      <c r="J99" s="323">
        <v>0</v>
      </c>
      <c r="K99" s="324">
        <f>F99/1.19</f>
        <v>0</v>
      </c>
      <c r="L99" s="324">
        <f t="shared" si="70"/>
        <v>0</v>
      </c>
      <c r="M99" s="324">
        <f t="shared" si="70"/>
        <v>0</v>
      </c>
      <c r="N99" s="324">
        <f t="shared" si="70"/>
        <v>0</v>
      </c>
      <c r="O99" s="324">
        <f t="shared" si="70"/>
        <v>0</v>
      </c>
      <c r="P99" s="324">
        <f>K99</f>
        <v>0</v>
      </c>
      <c r="Q99" s="325" t="s">
        <v>327</v>
      </c>
      <c r="R99" s="88" t="s">
        <v>264</v>
      </c>
      <c r="S99" s="89" t="s">
        <v>266</v>
      </c>
    </row>
    <row r="100" spans="1:37" s="47" customFormat="1" ht="45.75" customHeight="1" thickBot="1" x14ac:dyDescent="0.25">
      <c r="A100" s="337">
        <v>80</v>
      </c>
      <c r="B100" s="334" t="s">
        <v>178</v>
      </c>
      <c r="C100" s="334">
        <v>53.4</v>
      </c>
      <c r="D100" s="326" t="s">
        <v>335</v>
      </c>
      <c r="E100" s="336" t="s">
        <v>353</v>
      </c>
      <c r="F100" s="335">
        <v>23000</v>
      </c>
      <c r="G100" s="335">
        <v>0</v>
      </c>
      <c r="H100" s="335">
        <v>0</v>
      </c>
      <c r="I100" s="335">
        <v>0</v>
      </c>
      <c r="J100" s="335">
        <v>0</v>
      </c>
      <c r="K100" s="331">
        <f>F100/1.19</f>
        <v>19327.731092436974</v>
      </c>
      <c r="L100" s="331">
        <f t="shared" si="70"/>
        <v>0</v>
      </c>
      <c r="M100" s="331">
        <f t="shared" si="70"/>
        <v>0</v>
      </c>
      <c r="N100" s="331">
        <f t="shared" si="70"/>
        <v>0</v>
      </c>
      <c r="O100" s="331">
        <f t="shared" si="70"/>
        <v>0</v>
      </c>
      <c r="P100" s="331">
        <f>K100</f>
        <v>19327.731092436974</v>
      </c>
      <c r="Q100" s="332" t="s">
        <v>327</v>
      </c>
      <c r="R100" s="345" t="s">
        <v>292</v>
      </c>
      <c r="S100" s="346" t="s">
        <v>268</v>
      </c>
    </row>
    <row r="101" spans="1:37" s="47" customFormat="1" ht="34.5" customHeight="1" thickBot="1" x14ac:dyDescent="0.25">
      <c r="A101" s="334">
        <v>81</v>
      </c>
      <c r="B101" s="321"/>
      <c r="C101" s="321"/>
      <c r="D101" s="50" t="s">
        <v>323</v>
      </c>
      <c r="E101" s="322"/>
      <c r="F101" s="323">
        <f>F98+F99+F100</f>
        <v>98000</v>
      </c>
      <c r="G101" s="335">
        <f t="shared" ref="G101:K101" si="71">G98+G99+G100</f>
        <v>0</v>
      </c>
      <c r="H101" s="335">
        <f t="shared" si="71"/>
        <v>0</v>
      </c>
      <c r="I101" s="335">
        <f t="shared" si="71"/>
        <v>0</v>
      </c>
      <c r="J101" s="335">
        <f t="shared" si="71"/>
        <v>0</v>
      </c>
      <c r="K101" s="331">
        <f t="shared" si="71"/>
        <v>82352.941176470587</v>
      </c>
      <c r="L101" s="331">
        <f t="shared" ref="L101" si="72">L98+L99+L100</f>
        <v>0</v>
      </c>
      <c r="M101" s="331">
        <f t="shared" ref="M101" si="73">M98+M99+M100</f>
        <v>0</v>
      </c>
      <c r="N101" s="331">
        <f t="shared" ref="N101" si="74">N98+N99+N100</f>
        <v>0</v>
      </c>
      <c r="O101" s="331">
        <f t="shared" ref="O101" si="75">O98+O99+O100</f>
        <v>0</v>
      </c>
      <c r="P101" s="331">
        <f t="shared" ref="P101" si="76">P98+P99+P100</f>
        <v>82352.941176470587</v>
      </c>
      <c r="Q101" s="98"/>
      <c r="R101" s="102"/>
      <c r="S101" s="103"/>
      <c r="V101" s="34"/>
    </row>
    <row r="102" spans="1:37" s="47" customFormat="1" ht="34.5" customHeight="1" thickBot="1" x14ac:dyDescent="0.25">
      <c r="A102" s="352">
        <v>82</v>
      </c>
      <c r="B102" s="339" t="s">
        <v>343</v>
      </c>
      <c r="C102" s="339">
        <v>53.5</v>
      </c>
      <c r="D102" s="50" t="s">
        <v>344</v>
      </c>
      <c r="E102" s="340" t="s">
        <v>354</v>
      </c>
      <c r="F102" s="341">
        <v>69000</v>
      </c>
      <c r="G102" s="341">
        <v>0</v>
      </c>
      <c r="H102" s="341">
        <v>0</v>
      </c>
      <c r="I102" s="341">
        <v>0</v>
      </c>
      <c r="J102" s="341">
        <v>0</v>
      </c>
      <c r="K102" s="342">
        <f>F102/1.19</f>
        <v>57983.193277310929</v>
      </c>
      <c r="L102" s="342">
        <f t="shared" ref="L102:O102" si="77">G102/1.19</f>
        <v>0</v>
      </c>
      <c r="M102" s="342">
        <f t="shared" si="77"/>
        <v>0</v>
      </c>
      <c r="N102" s="342">
        <f t="shared" si="77"/>
        <v>0</v>
      </c>
      <c r="O102" s="342">
        <f t="shared" si="77"/>
        <v>0</v>
      </c>
      <c r="P102" s="342">
        <f>K102</f>
        <v>57983.193277310929</v>
      </c>
      <c r="Q102" s="343" t="s">
        <v>327</v>
      </c>
      <c r="R102" s="353" t="s">
        <v>292</v>
      </c>
      <c r="S102" s="103" t="s">
        <v>268</v>
      </c>
      <c r="V102" s="34"/>
    </row>
    <row r="103" spans="1:37" s="47" customFormat="1" ht="34.5" customHeight="1" thickBot="1" x14ac:dyDescent="0.25">
      <c r="A103" s="349">
        <v>83</v>
      </c>
      <c r="B103" s="339"/>
      <c r="C103" s="339"/>
      <c r="D103" s="50" t="s">
        <v>345</v>
      </c>
      <c r="E103" s="340"/>
      <c r="F103" s="341">
        <f>F102</f>
        <v>69000</v>
      </c>
      <c r="G103" s="341">
        <f t="shared" ref="G103:J103" si="78">G102</f>
        <v>0</v>
      </c>
      <c r="H103" s="341">
        <f t="shared" si="78"/>
        <v>0</v>
      </c>
      <c r="I103" s="341">
        <f t="shared" si="78"/>
        <v>0</v>
      </c>
      <c r="J103" s="341">
        <f t="shared" si="78"/>
        <v>0</v>
      </c>
      <c r="K103" s="342">
        <f t="shared" ref="K103" si="79">K102</f>
        <v>57983.193277310929</v>
      </c>
      <c r="L103" s="342">
        <f t="shared" ref="L103" si="80">L102</f>
        <v>0</v>
      </c>
      <c r="M103" s="342">
        <f t="shared" ref="M103" si="81">M102</f>
        <v>0</v>
      </c>
      <c r="N103" s="342">
        <f t="shared" ref="N103" si="82">N102</f>
        <v>0</v>
      </c>
      <c r="O103" s="342">
        <f t="shared" ref="O103" si="83">O102</f>
        <v>0</v>
      </c>
      <c r="P103" s="342">
        <f t="shared" ref="P103" si="84">P102</f>
        <v>57983.193277310929</v>
      </c>
      <c r="Q103" s="98"/>
      <c r="R103" s="102"/>
      <c r="S103" s="103"/>
      <c r="V103" s="34"/>
    </row>
    <row r="104" spans="1:37" s="47" customFormat="1" ht="34.5" customHeight="1" thickBot="1" x14ac:dyDescent="0.25">
      <c r="A104" s="352">
        <v>84</v>
      </c>
      <c r="B104" s="321"/>
      <c r="C104" s="321"/>
      <c r="D104" s="50" t="s">
        <v>74</v>
      </c>
      <c r="E104" s="322"/>
      <c r="F104" s="323"/>
      <c r="G104" s="42"/>
      <c r="H104" s="42"/>
      <c r="I104" s="42"/>
      <c r="J104" s="42"/>
      <c r="K104" s="324"/>
      <c r="L104" s="324"/>
      <c r="M104" s="324"/>
      <c r="N104" s="324"/>
      <c r="O104" s="324"/>
      <c r="P104" s="121"/>
      <c r="Q104" s="98"/>
      <c r="R104" s="102"/>
      <c r="S104" s="103"/>
    </row>
    <row r="105" spans="1:37" ht="45.75" customHeight="1" thickBot="1" x14ac:dyDescent="0.25">
      <c r="A105" s="349">
        <v>85</v>
      </c>
      <c r="B105" s="40" t="s">
        <v>75</v>
      </c>
      <c r="C105" s="40">
        <v>54</v>
      </c>
      <c r="D105" s="50" t="s">
        <v>261</v>
      </c>
      <c r="E105" s="91" t="s">
        <v>99</v>
      </c>
      <c r="F105" s="66">
        <v>15000</v>
      </c>
      <c r="G105" s="66">
        <v>0</v>
      </c>
      <c r="H105" s="66">
        <v>0</v>
      </c>
      <c r="I105" s="66">
        <v>0</v>
      </c>
      <c r="J105" s="66">
        <v>0</v>
      </c>
      <c r="K105" s="85">
        <f t="shared" ref="K105:O107" si="85">F105/1.19</f>
        <v>12605.042016806723</v>
      </c>
      <c r="L105" s="85">
        <f t="shared" si="85"/>
        <v>0</v>
      </c>
      <c r="M105" s="85">
        <f t="shared" si="85"/>
        <v>0</v>
      </c>
      <c r="N105" s="85">
        <f t="shared" si="85"/>
        <v>0</v>
      </c>
      <c r="O105" s="85">
        <f t="shared" si="85"/>
        <v>0</v>
      </c>
      <c r="P105" s="121">
        <f>K105</f>
        <v>12605.042016806723</v>
      </c>
      <c r="Q105" s="245" t="s">
        <v>113</v>
      </c>
      <c r="R105" s="246" t="s">
        <v>312</v>
      </c>
      <c r="S105" s="246" t="s">
        <v>292</v>
      </c>
    </row>
    <row r="106" spans="1:37" s="47" customFormat="1" ht="45.75" customHeight="1" thickBot="1" x14ac:dyDescent="0.25">
      <c r="A106" s="352">
        <v>86</v>
      </c>
      <c r="B106" s="276" t="s">
        <v>75</v>
      </c>
      <c r="C106" s="276">
        <v>55</v>
      </c>
      <c r="D106" s="50" t="s">
        <v>296</v>
      </c>
      <c r="E106" s="278" t="s">
        <v>38</v>
      </c>
      <c r="F106" s="277">
        <v>45000</v>
      </c>
      <c r="G106" s="277">
        <v>0</v>
      </c>
      <c r="H106" s="277">
        <v>0</v>
      </c>
      <c r="I106" s="277">
        <v>0</v>
      </c>
      <c r="J106" s="277">
        <v>0</v>
      </c>
      <c r="K106" s="272">
        <f t="shared" si="85"/>
        <v>37815.126050420171</v>
      </c>
      <c r="L106" s="272">
        <f t="shared" ref="L106:L107" si="86">G106/1.19</f>
        <v>0</v>
      </c>
      <c r="M106" s="272">
        <f t="shared" ref="M106:M107" si="87">H106/1.19</f>
        <v>0</v>
      </c>
      <c r="N106" s="272">
        <f t="shared" ref="N106:N107" si="88">I106/1.19</f>
        <v>0</v>
      </c>
      <c r="O106" s="272">
        <f t="shared" ref="O106:O107" si="89">J106/1.19</f>
        <v>0</v>
      </c>
      <c r="P106" s="121">
        <f t="shared" ref="P106:P107" si="90">K106</f>
        <v>37815.126050420171</v>
      </c>
      <c r="Q106" s="273" t="s">
        <v>113</v>
      </c>
      <c r="R106" s="274" t="s">
        <v>266</v>
      </c>
      <c r="S106" s="274" t="s">
        <v>291</v>
      </c>
    </row>
    <row r="107" spans="1:37" s="47" customFormat="1" ht="45.75" customHeight="1" thickBot="1" x14ac:dyDescent="0.25">
      <c r="A107" s="349">
        <v>87</v>
      </c>
      <c r="B107" s="276" t="s">
        <v>75</v>
      </c>
      <c r="C107" s="276">
        <v>56</v>
      </c>
      <c r="D107" s="50" t="s">
        <v>297</v>
      </c>
      <c r="E107" s="278" t="s">
        <v>38</v>
      </c>
      <c r="F107" s="277">
        <v>45000</v>
      </c>
      <c r="G107" s="277">
        <v>0</v>
      </c>
      <c r="H107" s="277">
        <v>0</v>
      </c>
      <c r="I107" s="277">
        <v>0</v>
      </c>
      <c r="J107" s="277">
        <v>0</v>
      </c>
      <c r="K107" s="272">
        <f t="shared" si="85"/>
        <v>37815.126050420171</v>
      </c>
      <c r="L107" s="272">
        <f t="shared" si="86"/>
        <v>0</v>
      </c>
      <c r="M107" s="272">
        <f t="shared" si="87"/>
        <v>0</v>
      </c>
      <c r="N107" s="272">
        <f t="shared" si="88"/>
        <v>0</v>
      </c>
      <c r="O107" s="272">
        <f t="shared" si="89"/>
        <v>0</v>
      </c>
      <c r="P107" s="121">
        <f t="shared" si="90"/>
        <v>37815.126050420171</v>
      </c>
      <c r="Q107" s="273" t="s">
        <v>113</v>
      </c>
      <c r="R107" s="344" t="s">
        <v>266</v>
      </c>
      <c r="S107" s="344" t="s">
        <v>291</v>
      </c>
    </row>
    <row r="108" spans="1:37" ht="29.25" customHeight="1" thickBot="1" x14ac:dyDescent="0.25">
      <c r="A108" s="352">
        <v>88</v>
      </c>
      <c r="B108" s="40"/>
      <c r="C108" s="40"/>
      <c r="D108" s="50" t="s">
        <v>76</v>
      </c>
      <c r="E108" s="91"/>
      <c r="F108" s="66">
        <f>SUM(F105:F107)</f>
        <v>105000</v>
      </c>
      <c r="G108" s="277">
        <f t="shared" ref="G108:K108" si="91">SUM(G105:G107)</f>
        <v>0</v>
      </c>
      <c r="H108" s="277">
        <f t="shared" si="91"/>
        <v>0</v>
      </c>
      <c r="I108" s="277">
        <f t="shared" si="91"/>
        <v>0</v>
      </c>
      <c r="J108" s="277">
        <f t="shared" si="91"/>
        <v>0</v>
      </c>
      <c r="K108" s="272">
        <f t="shared" si="91"/>
        <v>88235.294117647063</v>
      </c>
      <c r="L108" s="272">
        <f t="shared" ref="L108" si="92">SUM(L105:L107)</f>
        <v>0</v>
      </c>
      <c r="M108" s="272">
        <f t="shared" ref="M108" si="93">SUM(M105:M107)</f>
        <v>0</v>
      </c>
      <c r="N108" s="272">
        <f t="shared" ref="N108" si="94">SUM(N105:N107)</f>
        <v>0</v>
      </c>
      <c r="O108" s="272">
        <f t="shared" ref="O108" si="95">SUM(O105:O107)</f>
        <v>0</v>
      </c>
      <c r="P108" s="272">
        <f t="shared" ref="P108" si="96">SUM(P105:P107)</f>
        <v>88235.294117647063</v>
      </c>
      <c r="Q108" s="98"/>
      <c r="R108" s="109"/>
      <c r="S108" s="110"/>
    </row>
    <row r="109" spans="1:37" ht="30.75" customHeight="1" thickBot="1" x14ac:dyDescent="0.25">
      <c r="A109" s="349">
        <v>89</v>
      </c>
      <c r="B109" s="40"/>
      <c r="C109" s="40"/>
      <c r="D109" s="61" t="s">
        <v>77</v>
      </c>
      <c r="E109" s="91"/>
      <c r="F109" s="41"/>
      <c r="G109" s="41"/>
      <c r="H109" s="41"/>
      <c r="I109" s="41"/>
      <c r="J109" s="41"/>
      <c r="K109" s="85">
        <f>K96+K101+K103+K108</f>
        <v>1635012.0576671034</v>
      </c>
      <c r="L109" s="342">
        <f t="shared" ref="L109:P109" si="97">L96+L101+L103+L108</f>
        <v>212431.57813584153</v>
      </c>
      <c r="M109" s="342">
        <f t="shared" si="97"/>
        <v>550558.93917199911</v>
      </c>
      <c r="N109" s="342">
        <f t="shared" si="97"/>
        <v>21925.83455400509</v>
      </c>
      <c r="O109" s="342">
        <f t="shared" si="97"/>
        <v>27623.15935548531</v>
      </c>
      <c r="P109" s="342">
        <f t="shared" si="97"/>
        <v>2447551.5688844351</v>
      </c>
      <c r="Q109" s="98"/>
      <c r="R109" s="102"/>
      <c r="S109" s="103"/>
    </row>
    <row r="110" spans="1:37" s="9" customFormat="1" ht="26.25" customHeight="1" thickBot="1" x14ac:dyDescent="0.25">
      <c r="A110" s="352">
        <v>90</v>
      </c>
      <c r="B110" s="40"/>
      <c r="C110" s="40"/>
      <c r="D110" s="61" t="s">
        <v>184</v>
      </c>
      <c r="E110" s="91"/>
      <c r="F110" s="85" t="s">
        <v>137</v>
      </c>
      <c r="G110" s="66"/>
      <c r="H110" s="66"/>
      <c r="I110" s="66"/>
      <c r="J110" s="66"/>
      <c r="K110" s="85"/>
      <c r="L110" s="85"/>
      <c r="M110" s="85"/>
      <c r="N110" s="85"/>
      <c r="O110" s="85"/>
      <c r="P110" s="121"/>
      <c r="Q110" s="98"/>
      <c r="R110" s="102"/>
      <c r="S110" s="103"/>
      <c r="T110" s="8"/>
      <c r="U110" s="8"/>
      <c r="V110" s="8"/>
      <c r="W110" s="8"/>
      <c r="X110" s="8"/>
      <c r="Y110" s="8"/>
      <c r="Z110" s="8"/>
      <c r="AA110" s="8"/>
      <c r="AB110" s="8"/>
      <c r="AC110" s="8"/>
      <c r="AD110" s="8"/>
      <c r="AE110" s="8"/>
      <c r="AF110" s="8"/>
      <c r="AG110" s="8"/>
      <c r="AH110" s="8"/>
      <c r="AI110" s="8"/>
      <c r="AJ110" s="8"/>
      <c r="AK110" s="8"/>
    </row>
    <row r="111" spans="1:37" ht="38.25" customHeight="1" thickBot="1" x14ac:dyDescent="0.25">
      <c r="A111" s="349">
        <v>91</v>
      </c>
      <c r="B111" s="40" t="s">
        <v>78</v>
      </c>
      <c r="C111" s="40">
        <v>57</v>
      </c>
      <c r="D111" s="50" t="s">
        <v>79</v>
      </c>
      <c r="E111" s="91" t="s">
        <v>80</v>
      </c>
      <c r="F111" s="66">
        <v>50000</v>
      </c>
      <c r="G111" s="66">
        <v>0</v>
      </c>
      <c r="H111" s="66">
        <v>0</v>
      </c>
      <c r="I111" s="66">
        <v>0</v>
      </c>
      <c r="J111" s="66">
        <v>0</v>
      </c>
      <c r="K111" s="85">
        <f>F111/1.09</f>
        <v>45871.559633027522</v>
      </c>
      <c r="L111" s="85">
        <f>G111/1.09</f>
        <v>0</v>
      </c>
      <c r="M111" s="85">
        <f>H111/1.09</f>
        <v>0</v>
      </c>
      <c r="N111" s="85">
        <f>I111/1.09</f>
        <v>0</v>
      </c>
      <c r="O111" s="85">
        <f>J111/1.09</f>
        <v>0</v>
      </c>
      <c r="P111" s="121">
        <f>K111</f>
        <v>45871.559633027522</v>
      </c>
      <c r="Q111" s="386" t="s">
        <v>159</v>
      </c>
      <c r="R111" s="387" t="s">
        <v>264</v>
      </c>
      <c r="S111" s="389" t="s">
        <v>292</v>
      </c>
    </row>
    <row r="112" spans="1:37" ht="24" customHeight="1" thickBot="1" x14ac:dyDescent="0.25">
      <c r="A112" s="352">
        <v>92</v>
      </c>
      <c r="B112" s="40" t="s">
        <v>53</v>
      </c>
      <c r="C112" s="40">
        <v>58</v>
      </c>
      <c r="D112" s="50" t="s">
        <v>100</v>
      </c>
      <c r="E112" s="91" t="s">
        <v>81</v>
      </c>
      <c r="F112" s="66">
        <v>50000</v>
      </c>
      <c r="G112" s="66">
        <v>0</v>
      </c>
      <c r="H112" s="66">
        <v>0</v>
      </c>
      <c r="I112" s="66">
        <v>0</v>
      </c>
      <c r="J112" s="66">
        <v>0</v>
      </c>
      <c r="K112" s="85">
        <f>F112/1.19</f>
        <v>42016.806722689078</v>
      </c>
      <c r="L112" s="85">
        <f t="shared" ref="L112:O113" si="98">G112/1.09</f>
        <v>0</v>
      </c>
      <c r="M112" s="85">
        <f t="shared" si="98"/>
        <v>0</v>
      </c>
      <c r="N112" s="85">
        <f t="shared" si="98"/>
        <v>0</v>
      </c>
      <c r="O112" s="85">
        <f t="shared" si="98"/>
        <v>0</v>
      </c>
      <c r="P112" s="121">
        <f>K112</f>
        <v>42016.806722689078</v>
      </c>
      <c r="Q112" s="419"/>
      <c r="R112" s="387"/>
      <c r="S112" s="389"/>
    </row>
    <row r="113" spans="1:20" ht="24" customHeight="1" thickBot="1" x14ac:dyDescent="0.25">
      <c r="A113" s="349">
        <v>93</v>
      </c>
      <c r="B113" s="40" t="s">
        <v>54</v>
      </c>
      <c r="C113" s="40">
        <v>59</v>
      </c>
      <c r="D113" s="50" t="s">
        <v>82</v>
      </c>
      <c r="E113" s="91" t="s">
        <v>13</v>
      </c>
      <c r="F113" s="66">
        <v>15000</v>
      </c>
      <c r="G113" s="66">
        <v>0</v>
      </c>
      <c r="H113" s="66">
        <v>0</v>
      </c>
      <c r="I113" s="66">
        <v>0</v>
      </c>
      <c r="J113" s="66">
        <v>0</v>
      </c>
      <c r="K113" s="85">
        <f>F113/1.19</f>
        <v>12605.042016806723</v>
      </c>
      <c r="L113" s="85">
        <f t="shared" si="98"/>
        <v>0</v>
      </c>
      <c r="M113" s="85">
        <f t="shared" si="98"/>
        <v>0</v>
      </c>
      <c r="N113" s="85">
        <f t="shared" si="98"/>
        <v>0</v>
      </c>
      <c r="O113" s="85">
        <f t="shared" si="98"/>
        <v>0</v>
      </c>
      <c r="P113" s="121">
        <f>K113</f>
        <v>12605.042016806723</v>
      </c>
      <c r="Q113" s="419"/>
      <c r="R113" s="387"/>
      <c r="S113" s="389"/>
    </row>
    <row r="114" spans="1:20" ht="27.75" customHeight="1" thickBot="1" x14ac:dyDescent="0.25">
      <c r="A114" s="352">
        <v>94</v>
      </c>
      <c r="B114" s="58"/>
      <c r="C114" s="40"/>
      <c r="D114" s="50" t="s">
        <v>83</v>
      </c>
      <c r="E114" s="91"/>
      <c r="F114" s="66">
        <f t="shared" ref="F114:M114" si="99">SUM(F111:F113)</f>
        <v>115000</v>
      </c>
      <c r="G114" s="66">
        <f t="shared" si="99"/>
        <v>0</v>
      </c>
      <c r="H114" s="66">
        <f t="shared" si="99"/>
        <v>0</v>
      </c>
      <c r="I114" s="66">
        <f t="shared" si="99"/>
        <v>0</v>
      </c>
      <c r="J114" s="66">
        <f t="shared" si="99"/>
        <v>0</v>
      </c>
      <c r="K114" s="85">
        <f>SUM(K111:K113)</f>
        <v>100493.40837252332</v>
      </c>
      <c r="L114" s="85">
        <f t="shared" si="99"/>
        <v>0</v>
      </c>
      <c r="M114" s="85">
        <f t="shared" si="99"/>
        <v>0</v>
      </c>
      <c r="N114" s="85">
        <f>SUM(N111:N113)</f>
        <v>0</v>
      </c>
      <c r="O114" s="85">
        <f>SUM(O111:O113)</f>
        <v>0</v>
      </c>
      <c r="P114" s="121">
        <f>K114</f>
        <v>100493.40837252332</v>
      </c>
      <c r="Q114" s="98"/>
      <c r="R114" s="102"/>
      <c r="S114" s="103"/>
    </row>
    <row r="115" spans="1:20" s="39" customFormat="1" ht="27.75" customHeight="1" x14ac:dyDescent="0.2">
      <c r="A115" s="127"/>
      <c r="B115" s="128"/>
      <c r="C115" s="127"/>
      <c r="D115" s="129"/>
      <c r="E115" s="130"/>
      <c r="F115" s="131"/>
      <c r="G115" s="131"/>
      <c r="H115" s="131"/>
      <c r="I115" s="131"/>
      <c r="J115" s="131"/>
      <c r="K115" s="132"/>
      <c r="L115" s="132"/>
      <c r="M115" s="132"/>
      <c r="N115" s="132"/>
      <c r="O115" s="132"/>
      <c r="P115" s="133"/>
      <c r="Q115" s="132"/>
      <c r="R115" s="134"/>
      <c r="S115" s="135"/>
    </row>
    <row r="116" spans="1:20" x14ac:dyDescent="0.2">
      <c r="A116" s="135"/>
      <c r="B116" s="68"/>
      <c r="C116" s="68"/>
      <c r="D116" s="69"/>
      <c r="E116" s="136"/>
      <c r="F116" s="137"/>
      <c r="G116" s="138"/>
      <c r="H116" s="138"/>
      <c r="I116" s="138"/>
      <c r="J116" s="138"/>
      <c r="K116" s="139"/>
      <c r="L116" s="68"/>
      <c r="M116" s="68"/>
      <c r="N116" s="140"/>
      <c r="O116" s="140"/>
      <c r="P116" s="140"/>
      <c r="Q116" s="140"/>
      <c r="R116" s="141"/>
      <c r="S116" s="138"/>
    </row>
    <row r="117" spans="1:20" x14ac:dyDescent="0.25">
      <c r="A117" s="68"/>
      <c r="B117" s="68"/>
      <c r="C117" s="68"/>
      <c r="D117" s="69" t="s">
        <v>282</v>
      </c>
      <c r="E117" s="68"/>
      <c r="F117" s="68"/>
      <c r="G117" s="138"/>
      <c r="H117" s="138"/>
      <c r="I117" s="138"/>
      <c r="J117" s="138"/>
      <c r="K117" s="391" t="s">
        <v>281</v>
      </c>
      <c r="L117" s="391"/>
      <c r="M117" s="69"/>
      <c r="N117" s="143"/>
      <c r="O117" s="362" t="s">
        <v>240</v>
      </c>
      <c r="P117" s="362"/>
      <c r="Q117" s="145" t="s">
        <v>118</v>
      </c>
      <c r="R117" s="361" t="s">
        <v>340</v>
      </c>
      <c r="S117" s="361"/>
    </row>
    <row r="118" spans="1:20" ht="15.75" customHeight="1" x14ac:dyDescent="0.25">
      <c r="A118" s="358" t="s">
        <v>193</v>
      </c>
      <c r="B118" s="358"/>
      <c r="C118" s="358"/>
      <c r="D118" s="358"/>
      <c r="E118" s="390" t="s">
        <v>309</v>
      </c>
      <c r="F118" s="390"/>
      <c r="G118" s="390"/>
      <c r="H118" s="390"/>
      <c r="I118" s="390"/>
      <c r="J118" s="390"/>
      <c r="K118" s="390"/>
      <c r="L118" s="390"/>
      <c r="M118" s="390"/>
      <c r="N118" s="149" t="s">
        <v>241</v>
      </c>
      <c r="O118" s="149"/>
      <c r="P118" s="149"/>
      <c r="Q118" s="150"/>
      <c r="R118" s="360" t="s">
        <v>339</v>
      </c>
      <c r="S118" s="360"/>
    </row>
    <row r="119" spans="1:20" ht="15.75" customHeight="1" x14ac:dyDescent="0.25">
      <c r="A119" s="68"/>
      <c r="B119" s="358" t="s">
        <v>254</v>
      </c>
      <c r="C119" s="358"/>
      <c r="D119" s="358"/>
      <c r="E119" s="68"/>
      <c r="F119" s="151"/>
      <c r="G119" s="138"/>
      <c r="H119" s="138"/>
      <c r="I119" s="138"/>
      <c r="J119" s="138"/>
      <c r="K119" s="361" t="s">
        <v>101</v>
      </c>
      <c r="L119" s="361"/>
      <c r="M119" s="130"/>
      <c r="N119" s="152"/>
      <c r="O119" s="362" t="s">
        <v>225</v>
      </c>
      <c r="P119" s="362"/>
      <c r="Q119" s="153"/>
      <c r="R119" s="360" t="s">
        <v>242</v>
      </c>
      <c r="S119" s="360"/>
    </row>
    <row r="120" spans="1:20" ht="17.25" customHeight="1" x14ac:dyDescent="0.25">
      <c r="D120" s="14"/>
      <c r="E120" s="1"/>
      <c r="F120" s="15"/>
      <c r="L120" s="12"/>
      <c r="M120" s="12"/>
      <c r="N120" s="12"/>
      <c r="O120" s="12"/>
      <c r="P120" s="12"/>
      <c r="Q120" s="12"/>
      <c r="R120" s="403"/>
      <c r="S120" s="403"/>
      <c r="T120" s="16"/>
    </row>
  </sheetData>
  <mergeCells count="85">
    <mergeCell ref="R5:S5"/>
    <mergeCell ref="E2:N2"/>
    <mergeCell ref="D6:D8"/>
    <mergeCell ref="E6:E8"/>
    <mergeCell ref="Q111:Q113"/>
    <mergeCell ref="L73:L74"/>
    <mergeCell ref="O70:O71"/>
    <mergeCell ref="O73:O74"/>
    <mergeCell ref="Q73:Q74"/>
    <mergeCell ref="R22:S24"/>
    <mergeCell ref="S73:S74"/>
    <mergeCell ref="I73:I74"/>
    <mergeCell ref="Q27:Q29"/>
    <mergeCell ref="P70:P71"/>
    <mergeCell ref="N70:N71"/>
    <mergeCell ref="C6:C8"/>
    <mergeCell ref="B6:B8"/>
    <mergeCell ref="R6:R8"/>
    <mergeCell ref="S6:S8"/>
    <mergeCell ref="N7:N8"/>
    <mergeCell ref="O7:O8"/>
    <mergeCell ref="P7:P8"/>
    <mergeCell ref="Q6:Q8"/>
    <mergeCell ref="R120:S120"/>
    <mergeCell ref="R117:S117"/>
    <mergeCell ref="A6:A8"/>
    <mergeCell ref="K7:K8"/>
    <mergeCell ref="L7:L8"/>
    <mergeCell ref="M7:M8"/>
    <mergeCell ref="B70:B71"/>
    <mergeCell ref="C70:C71"/>
    <mergeCell ref="D70:D71"/>
    <mergeCell ref="E70:E71"/>
    <mergeCell ref="F70:F71"/>
    <mergeCell ref="C9:C16"/>
    <mergeCell ref="B9:B16"/>
    <mergeCell ref="D9:D18"/>
    <mergeCell ref="M70:M71"/>
    <mergeCell ref="A9:A18"/>
    <mergeCell ref="B119:D119"/>
    <mergeCell ref="H73:H74"/>
    <mergeCell ref="R70:R71"/>
    <mergeCell ref="P73:P74"/>
    <mergeCell ref="A118:D118"/>
    <mergeCell ref="A70:A71"/>
    <mergeCell ref="B73:B74"/>
    <mergeCell ref="N73:N74"/>
    <mergeCell ref="F73:F74"/>
    <mergeCell ref="G73:G74"/>
    <mergeCell ref="C73:C74"/>
    <mergeCell ref="D73:D74"/>
    <mergeCell ref="E73:E74"/>
    <mergeCell ref="M73:M74"/>
    <mergeCell ref="K119:L119"/>
    <mergeCell ref="R119:S119"/>
    <mergeCell ref="A73:A74"/>
    <mergeCell ref="E9:E18"/>
    <mergeCell ref="F9:F10"/>
    <mergeCell ref="O117:P117"/>
    <mergeCell ref="J9:J10"/>
    <mergeCell ref="G9:G10"/>
    <mergeCell ref="H9:H10"/>
    <mergeCell ref="I9:I10"/>
    <mergeCell ref="J73:J74"/>
    <mergeCell ref="O119:P119"/>
    <mergeCell ref="E118:M118"/>
    <mergeCell ref="K117:L117"/>
    <mergeCell ref="L70:L71"/>
    <mergeCell ref="K70:K71"/>
    <mergeCell ref="R118:S118"/>
    <mergeCell ref="N9:N16"/>
    <mergeCell ref="P9:P16"/>
    <mergeCell ref="K73:K74"/>
    <mergeCell ref="Q9:Q16"/>
    <mergeCell ref="Q70:Q71"/>
    <mergeCell ref="R9:R16"/>
    <mergeCell ref="S9:S16"/>
    <mergeCell ref="S70:S71"/>
    <mergeCell ref="S111:S113"/>
    <mergeCell ref="R73:R74"/>
    <mergeCell ref="M9:M16"/>
    <mergeCell ref="K9:K16"/>
    <mergeCell ref="L9:L16"/>
    <mergeCell ref="O9:O10"/>
    <mergeCell ref="R111:R113"/>
  </mergeCells>
  <printOptions horizontalCentered="1"/>
  <pageMargins left="0.45" right="0.2" top="0.5" bottom="0.5" header="0.3" footer="0.3"/>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2020-09-24T10:57:51Z</cp:lastPrinted>
  <dcterms:created xsi:type="dcterms:W3CDTF">2016-08-11T08:26:23Z</dcterms:created>
  <dcterms:modified xsi:type="dcterms:W3CDTF">2020-09-24T11:04:40Z</dcterms:modified>
</cp:coreProperties>
</file>