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mc:AlternateContent xmlns:mc="http://schemas.openxmlformats.org/markup-compatibility/2006">
    <mc:Choice Requires="x15">
      <x15ac:absPath xmlns:x15ac="http://schemas.microsoft.com/office/spreadsheetml/2010/11/ac" url="D:\Sebi\2019\Pagina Internet Site\004. Achizitii\15.02.2019 - Programul anual al achizitiilor publice\"/>
    </mc:Choice>
  </mc:AlternateContent>
  <xr:revisionPtr revIDLastSave="0" documentId="8_{37AA3391-D085-41B3-8742-73F288D2ADAC}" xr6:coauthVersionLast="40" xr6:coauthVersionMax="40" xr10:uidLastSave="{00000000-0000-0000-0000-000000000000}"/>
  <bookViews>
    <workbookView xWindow="-120" yWindow="-120" windowWidth="29040" windowHeight="15840" tabRatio="278" activeTab="1" xr2:uid="{00000000-000D-0000-FFFF-FFFF00000000}"/>
  </bookViews>
  <sheets>
    <sheet name="Sheet1" sheetId="4" r:id="rId1"/>
    <sheet name="Sheet2" sheetId="3" r:id="rId2"/>
  </sheets>
  <definedNames>
    <definedName name="_20.01.01">Sheet2!$B$9</definedName>
    <definedName name="_xlnm.Print_Area" localSheetId="0">Sheet1!$A$1:$AJ$37</definedName>
    <definedName name="_xlnm.Print_Area" localSheetId="1">Sheet2!$A$1:$AI$113</definedName>
    <definedName name="_xlnm.Print_Titles" localSheetId="0">Sheet1!$21:$24</definedName>
    <definedName name="_xlnm.Print_Titles" localSheetId="1">Sheet2!$5:$7</definedName>
  </definedNames>
  <calcPr calcId="181029"/>
</workbook>
</file>

<file path=xl/calcChain.xml><?xml version="1.0" encoding="utf-8"?>
<calcChain xmlns="http://schemas.openxmlformats.org/spreadsheetml/2006/main">
  <c r="W66" i="3" l="1"/>
  <c r="V66" i="3"/>
  <c r="U66" i="3"/>
  <c r="S67" i="3"/>
  <c r="S66" i="3"/>
  <c r="AF67" i="3"/>
  <c r="AF66" i="3"/>
  <c r="AF43" i="3"/>
  <c r="AD43" i="3"/>
  <c r="AC43" i="3"/>
  <c r="AB43" i="3"/>
  <c r="AA43" i="3"/>
  <c r="Z43" i="3"/>
  <c r="Y43" i="3"/>
  <c r="X43" i="3"/>
  <c r="W43" i="3"/>
  <c r="V43" i="3"/>
  <c r="U43" i="3"/>
  <c r="T43" i="3"/>
  <c r="S43" i="3"/>
  <c r="T24" i="3"/>
  <c r="U24" i="3"/>
  <c r="V24" i="3"/>
  <c r="W24" i="3"/>
  <c r="X24" i="3"/>
  <c r="Y24" i="3"/>
  <c r="Z24" i="3"/>
  <c r="AA24" i="3"/>
  <c r="AB24" i="3"/>
  <c r="AC24" i="3"/>
  <c r="AD24" i="3"/>
  <c r="AE24" i="3"/>
  <c r="S24" i="3"/>
  <c r="U50" i="3"/>
  <c r="T50" i="3"/>
  <c r="S31" i="4"/>
  <c r="T31" i="4"/>
  <c r="U31" i="4"/>
  <c r="V31" i="4"/>
  <c r="W31" i="4"/>
  <c r="X31" i="4"/>
  <c r="Y31" i="4"/>
  <c r="Z31" i="4"/>
  <c r="AA31" i="4"/>
  <c r="AB31" i="4"/>
  <c r="AC31" i="4"/>
  <c r="AD31" i="4"/>
  <c r="R31" i="4"/>
  <c r="S30" i="4"/>
  <c r="T30" i="4"/>
  <c r="U30" i="4"/>
  <c r="V30" i="4"/>
  <c r="W30" i="4"/>
  <c r="X30" i="4"/>
  <c r="Y30" i="4"/>
  <c r="Z30" i="4"/>
  <c r="AA30" i="4"/>
  <c r="AB30" i="4"/>
  <c r="AC30" i="4"/>
  <c r="AD30" i="4"/>
  <c r="G31" i="4"/>
  <c r="H31" i="4"/>
  <c r="I31" i="4"/>
  <c r="J31" i="4"/>
  <c r="K31" i="4"/>
  <c r="L31" i="4"/>
  <c r="M31" i="4"/>
  <c r="N31" i="4"/>
  <c r="O31" i="4"/>
  <c r="P31" i="4"/>
  <c r="Q31" i="4"/>
  <c r="F31" i="4"/>
  <c r="F30" i="4"/>
  <c r="AD26" i="4"/>
  <c r="AD27" i="4"/>
  <c r="AD28" i="4"/>
  <c r="AD29" i="4"/>
  <c r="S29" i="4"/>
  <c r="T29" i="4"/>
  <c r="U29" i="4"/>
  <c r="V29" i="4"/>
  <c r="W29" i="4"/>
  <c r="X29" i="4"/>
  <c r="Y29" i="4"/>
  <c r="Z29" i="4"/>
  <c r="AA29" i="4"/>
  <c r="AB29" i="4"/>
  <c r="AC29" i="4"/>
  <c r="AA25" i="4"/>
  <c r="W25" i="4"/>
  <c r="AD25" i="4" s="1"/>
  <c r="X25" i="4"/>
  <c r="Y25" i="4"/>
  <c r="Z25" i="4"/>
  <c r="AB25" i="4"/>
  <c r="AC25" i="4"/>
  <c r="S50" i="3"/>
  <c r="R29" i="4"/>
  <c r="AF50" i="3" l="1"/>
  <c r="AB74" i="3"/>
  <c r="O75" i="3"/>
  <c r="S40" i="3"/>
  <c r="N43" i="3"/>
  <c r="O43" i="3"/>
  <c r="AA20" i="3"/>
  <c r="AB20" i="3"/>
  <c r="AB21" i="3" s="1"/>
  <c r="N21" i="3"/>
  <c r="O21" i="3"/>
  <c r="AA9" i="3"/>
  <c r="AA19" i="3" s="1"/>
  <c r="T9" i="3"/>
  <c r="T19" i="3" s="1"/>
  <c r="X19" i="3"/>
  <c r="AE19" i="3"/>
  <c r="AD9" i="3"/>
  <c r="AD19" i="3" s="1"/>
  <c r="AC76" i="3"/>
  <c r="AD76" i="3"/>
  <c r="T76" i="3"/>
  <c r="U76" i="3"/>
  <c r="V76" i="3"/>
  <c r="W76" i="3"/>
  <c r="X76" i="3"/>
  <c r="Y76" i="3"/>
  <c r="Z76" i="3"/>
  <c r="AA76" i="3"/>
  <c r="S76" i="3"/>
  <c r="Y58" i="3" l="1"/>
  <c r="Z46" i="3"/>
  <c r="AD46" i="3"/>
  <c r="AD44" i="3"/>
  <c r="T31" i="3"/>
  <c r="U31" i="3"/>
  <c r="V31" i="3"/>
  <c r="W31" i="3"/>
  <c r="AD25" i="3"/>
  <c r="AC25" i="3"/>
  <c r="AA25" i="3"/>
  <c r="Z25" i="3"/>
  <c r="Y25" i="3"/>
  <c r="X25" i="3"/>
  <c r="W25" i="3"/>
  <c r="V25" i="3"/>
  <c r="U25" i="3"/>
  <c r="T25" i="3"/>
  <c r="S25" i="3"/>
  <c r="AD74" i="3" l="1"/>
  <c r="Q75" i="3"/>
  <c r="AD65" i="3" l="1"/>
  <c r="Q66" i="3"/>
  <c r="F66" i="3"/>
  <c r="W44" i="3"/>
  <c r="S44" i="3"/>
  <c r="V25" i="4" l="1"/>
  <c r="L27" i="4"/>
  <c r="K27" i="4"/>
  <c r="J27" i="4"/>
  <c r="S83" i="3"/>
  <c r="S82" i="3"/>
  <c r="F84" i="3"/>
  <c r="S32" i="3"/>
  <c r="F34" i="3"/>
  <c r="S84" i="3" l="1"/>
  <c r="P66" i="3"/>
  <c r="N66" i="3"/>
  <c r="M66" i="3"/>
  <c r="L66" i="3"/>
  <c r="K66" i="3"/>
  <c r="J66" i="3"/>
  <c r="I66" i="3"/>
  <c r="H66" i="3"/>
  <c r="G66" i="3"/>
  <c r="Q43" i="3"/>
  <c r="Q67" i="3" s="1"/>
  <c r="P43" i="3"/>
  <c r="P67" i="3" s="1"/>
  <c r="N67" i="3"/>
  <c r="M43" i="3"/>
  <c r="M67" i="3" s="1"/>
  <c r="L43" i="3"/>
  <c r="L67" i="3" s="1"/>
  <c r="K43" i="3"/>
  <c r="K67" i="3" s="1"/>
  <c r="J43" i="3"/>
  <c r="J67" i="3" s="1"/>
  <c r="I43" i="3"/>
  <c r="I67" i="3" s="1"/>
  <c r="H43" i="3"/>
  <c r="H67" i="3" s="1"/>
  <c r="G43" i="3"/>
  <c r="G67" i="3" s="1"/>
  <c r="F43" i="3"/>
  <c r="F67" i="3" s="1"/>
  <c r="F30" i="3"/>
  <c r="S30" i="3" s="1"/>
  <c r="Q26" i="3"/>
  <c r="P26" i="3"/>
  <c r="N26" i="3"/>
  <c r="M26" i="3"/>
  <c r="L26" i="3"/>
  <c r="K26" i="3"/>
  <c r="J26" i="3"/>
  <c r="I26" i="3"/>
  <c r="H26" i="3"/>
  <c r="G26" i="3"/>
  <c r="F26" i="3"/>
  <c r="S59" i="3"/>
  <c r="S55" i="3"/>
  <c r="AD78" i="3"/>
  <c r="Q80" i="3"/>
  <c r="AD80" i="3" s="1"/>
  <c r="AE65" i="3"/>
  <c r="AE63" i="3"/>
  <c r="R66" i="3"/>
  <c r="AE56" i="3"/>
  <c r="AE55" i="3"/>
  <c r="AE54" i="3"/>
  <c r="AE46" i="3"/>
  <c r="AE51" i="3"/>
  <c r="AE44" i="3"/>
  <c r="AE25" i="3"/>
  <c r="AE22" i="3"/>
  <c r="AE23" i="3" s="1"/>
  <c r="R23" i="3"/>
  <c r="W77" i="3"/>
  <c r="J77" i="3"/>
  <c r="J80" i="3" s="1"/>
  <c r="AA65" i="3"/>
  <c r="Y65" i="3"/>
  <c r="X57" i="3"/>
  <c r="W57" i="3"/>
  <c r="S78" i="3"/>
  <c r="S65" i="3"/>
  <c r="S61" i="3"/>
  <c r="S31" i="3"/>
  <c r="S22" i="3"/>
  <c r="S23" i="3" s="1"/>
  <c r="F23" i="3"/>
  <c r="W74" i="3"/>
  <c r="V74" i="3"/>
  <c r="U74" i="3"/>
  <c r="T74" i="3"/>
  <c r="J75" i="3"/>
  <c r="I75" i="3"/>
  <c r="H75" i="3"/>
  <c r="G75" i="3"/>
  <c r="AE26" i="3" l="1"/>
  <c r="S26" i="3"/>
  <c r="AE73" i="3"/>
  <c r="R75" i="3"/>
  <c r="AE42" i="3"/>
  <c r="R43" i="3"/>
  <c r="R67" i="3" s="1"/>
  <c r="X42" i="3"/>
  <c r="W42" i="3"/>
  <c r="AE40" i="3"/>
  <c r="AC39" i="3"/>
  <c r="AD39" i="3"/>
  <c r="AE39" i="3"/>
  <c r="Y39" i="3"/>
  <c r="X39" i="3"/>
  <c r="W39" i="3"/>
  <c r="S39" i="3"/>
  <c r="AD20" i="3"/>
  <c r="AD21" i="3" s="1"/>
  <c r="Q21" i="3"/>
  <c r="S54" i="3" l="1"/>
  <c r="U96" i="3" l="1"/>
  <c r="V96" i="3"/>
  <c r="W96" i="3"/>
  <c r="X96" i="3"/>
  <c r="Y96" i="3"/>
  <c r="Z96" i="3"/>
  <c r="AA96" i="3"/>
  <c r="AC96" i="3"/>
  <c r="AD96" i="3"/>
  <c r="AE96" i="3"/>
  <c r="T96" i="3"/>
  <c r="S51" i="3"/>
  <c r="S49" i="3"/>
  <c r="AC92" i="3"/>
  <c r="S92" i="3"/>
  <c r="F93" i="3"/>
  <c r="P93" i="3"/>
  <c r="S88" i="3"/>
  <c r="S87" i="3"/>
  <c r="F89" i="3"/>
  <c r="R28" i="4"/>
  <c r="R30" i="4" l="1"/>
  <c r="S89" i="3"/>
  <c r="AF92" i="3"/>
  <c r="W33" i="3"/>
  <c r="J34" i="3"/>
  <c r="S86" i="3" l="1"/>
  <c r="U77" i="3"/>
  <c r="H77" i="3"/>
  <c r="W71" i="3"/>
  <c r="Q27" i="4"/>
  <c r="AC26" i="4"/>
  <c r="X58" i="3"/>
  <c r="S57" i="3"/>
  <c r="S53" i="3"/>
  <c r="AD33" i="3"/>
  <c r="AE33" i="3"/>
  <c r="Q34" i="3"/>
  <c r="R34" i="3"/>
  <c r="AD40" i="3" l="1"/>
  <c r="S42" i="3"/>
  <c r="T25" i="4"/>
  <c r="S25" i="4"/>
  <c r="AB39" i="3" l="1"/>
  <c r="AA39" i="3"/>
  <c r="Z39" i="3"/>
  <c r="V39" i="3"/>
  <c r="U39" i="3"/>
  <c r="T39" i="3"/>
  <c r="AB25" i="3"/>
  <c r="AF25" i="3" s="1"/>
  <c r="AC26" i="3"/>
  <c r="AF24" i="3"/>
  <c r="AA26" i="3" l="1"/>
  <c r="Y26" i="3"/>
  <c r="W26" i="3"/>
  <c r="U26" i="3"/>
  <c r="T26" i="3"/>
  <c r="V26" i="3"/>
  <c r="X26" i="3"/>
  <c r="Z26" i="3"/>
  <c r="AB26" i="3"/>
  <c r="AD26" i="3"/>
  <c r="AF39" i="3"/>
  <c r="T20" i="3"/>
  <c r="AF26" i="3" l="1"/>
  <c r="W61" i="3"/>
  <c r="AD22" i="3" l="1"/>
  <c r="Q23" i="3"/>
  <c r="W64" i="3"/>
  <c r="W62" i="3"/>
  <c r="W58" i="3"/>
  <c r="O80" i="3"/>
  <c r="AB80" i="3" s="1"/>
  <c r="AB78" i="3"/>
  <c r="V78" i="3"/>
  <c r="T78" i="3"/>
  <c r="U78" i="3"/>
  <c r="H80" i="3"/>
  <c r="U80" i="3" s="1"/>
  <c r="G77" i="3"/>
  <c r="G80" i="3" s="1"/>
  <c r="T80" i="3" s="1"/>
  <c r="I34" i="3"/>
  <c r="H34" i="3"/>
  <c r="V33" i="3"/>
  <c r="U33" i="3"/>
  <c r="T33" i="3"/>
  <c r="G34" i="3"/>
  <c r="AC22" i="3"/>
  <c r="AA22" i="3"/>
  <c r="AA23" i="3" s="1"/>
  <c r="N23" i="3"/>
  <c r="Z22" i="3"/>
  <c r="Z23" i="3" s="1"/>
  <c r="M23" i="3"/>
  <c r="Y22" i="3"/>
  <c r="Y23" i="3" s="1"/>
  <c r="L23" i="3"/>
  <c r="X22" i="3"/>
  <c r="X23" i="3" s="1"/>
  <c r="K23" i="3"/>
  <c r="W22" i="3"/>
  <c r="W23" i="3" s="1"/>
  <c r="J23" i="3"/>
  <c r="V22" i="3"/>
  <c r="V23" i="3" s="1"/>
  <c r="I23" i="3"/>
  <c r="H23" i="3"/>
  <c r="U22" i="3"/>
  <c r="U23" i="3" s="1"/>
  <c r="G23" i="3"/>
  <c r="T22" i="3"/>
  <c r="S96" i="3"/>
  <c r="AF96" i="3" s="1"/>
  <c r="G93" i="3"/>
  <c r="S91" i="3"/>
  <c r="S93" i="3" s="1"/>
  <c r="S68" i="3"/>
  <c r="AF68" i="3" s="1"/>
  <c r="G70" i="3"/>
  <c r="F70" i="3"/>
  <c r="AC44" i="3"/>
  <c r="AA44" i="3"/>
  <c r="Z44" i="3"/>
  <c r="Y44" i="3"/>
  <c r="X44" i="3"/>
  <c r="V44" i="3"/>
  <c r="U44" i="3"/>
  <c r="T44" i="3"/>
  <c r="AD55" i="3"/>
  <c r="AA55" i="3"/>
  <c r="Z55" i="3"/>
  <c r="Y55" i="3"/>
  <c r="X55" i="3"/>
  <c r="W55" i="3"/>
  <c r="V55" i="3"/>
  <c r="U55" i="3"/>
  <c r="T55" i="3"/>
  <c r="S48" i="3"/>
  <c r="AC33" i="3"/>
  <c r="AA33" i="3"/>
  <c r="Z33" i="3"/>
  <c r="Y33" i="3"/>
  <c r="X33" i="3"/>
  <c r="S33" i="3"/>
  <c r="AF22" i="3" l="1"/>
  <c r="AF44" i="3"/>
  <c r="AF33" i="3"/>
  <c r="S34" i="3"/>
  <c r="T77" i="3"/>
  <c r="T23" i="3"/>
  <c r="S70" i="3"/>
  <c r="AF91" i="3"/>
  <c r="AF93" i="3" s="1"/>
  <c r="X73" i="3" l="1"/>
  <c r="AA42" i="3"/>
  <c r="Z42" i="3"/>
  <c r="Y42" i="3"/>
  <c r="W41" i="3"/>
  <c r="T41" i="3"/>
  <c r="U41" i="3"/>
  <c r="V41" i="3"/>
  <c r="S41" i="3"/>
  <c r="AD35" i="3" l="1"/>
  <c r="W36" i="3"/>
  <c r="S35" i="3"/>
  <c r="R37" i="3"/>
  <c r="Q37" i="3"/>
  <c r="P37" i="3"/>
  <c r="O37" i="3"/>
  <c r="N37" i="3"/>
  <c r="M37" i="3"/>
  <c r="L35" i="3"/>
  <c r="K37" i="3"/>
  <c r="J37" i="3"/>
  <c r="I37" i="3"/>
  <c r="H37" i="3"/>
  <c r="G37" i="3"/>
  <c r="L37" i="3"/>
  <c r="F37" i="3"/>
  <c r="S20" i="3"/>
  <c r="F21" i="3"/>
  <c r="H19" i="3"/>
  <c r="F19" i="3"/>
  <c r="S9" i="3"/>
  <c r="S19" i="3" s="1"/>
  <c r="S21" i="3" l="1"/>
  <c r="P84" i="3"/>
  <c r="Q84" i="3"/>
  <c r="R84" i="3"/>
  <c r="T71" i="3" l="1"/>
  <c r="U71" i="3"/>
  <c r="V71" i="3"/>
  <c r="S71" i="3"/>
  <c r="X71" i="3"/>
  <c r="Y71" i="3"/>
  <c r="Z71" i="3"/>
  <c r="AA71" i="3"/>
  <c r="AB71" i="3"/>
  <c r="AC71" i="3"/>
  <c r="AD71" i="3"/>
  <c r="AE71" i="3"/>
  <c r="AE75" i="3" s="1"/>
  <c r="AF71" i="3" l="1"/>
  <c r="AB9" i="3" l="1"/>
  <c r="AB19" i="3" s="1"/>
  <c r="AB94" i="3" s="1"/>
  <c r="AB103" i="3" s="1"/>
  <c r="Q108" i="3"/>
  <c r="R108" i="3"/>
  <c r="Q89" i="3"/>
  <c r="R89" i="3"/>
  <c r="Q70" i="3" l="1"/>
  <c r="R70" i="3"/>
  <c r="Q30" i="3"/>
  <c r="R30" i="3"/>
  <c r="X77" i="3"/>
  <c r="Y77" i="3"/>
  <c r="Z77" i="3"/>
  <c r="AA77" i="3"/>
  <c r="AC77" i="3"/>
  <c r="AD77" i="3"/>
  <c r="AE77" i="3"/>
  <c r="K77" i="3"/>
  <c r="K80" i="3" s="1"/>
  <c r="L77" i="3"/>
  <c r="L80" i="3" s="1"/>
  <c r="M77" i="3"/>
  <c r="M80" i="3" s="1"/>
  <c r="N77" i="3"/>
  <c r="N80" i="3" s="1"/>
  <c r="AA80" i="3" s="1"/>
  <c r="P77" i="3"/>
  <c r="P80" i="3" s="1"/>
  <c r="AC80" i="3" s="1"/>
  <c r="Q77" i="3"/>
  <c r="R77" i="3"/>
  <c r="R80" i="3" s="1"/>
  <c r="S77" i="3"/>
  <c r="F77" i="3"/>
  <c r="F80" i="3" s="1"/>
  <c r="S80" i="3" s="1"/>
  <c r="I77" i="3"/>
  <c r="I80" i="3" s="1"/>
  <c r="V80" i="3" s="1"/>
  <c r="AF76" i="3"/>
  <c r="V77" i="3" l="1"/>
  <c r="AF77" i="3" s="1"/>
  <c r="Z82" i="3" l="1"/>
  <c r="AA82" i="3"/>
  <c r="AC82" i="3"/>
  <c r="AD82" i="3"/>
  <c r="AE82" i="3"/>
  <c r="U9" i="3"/>
  <c r="U19" i="3" s="1"/>
  <c r="G102" i="3"/>
  <c r="H102" i="3"/>
  <c r="I102" i="3"/>
  <c r="J102" i="3"/>
  <c r="K102" i="3"/>
  <c r="L102" i="3"/>
  <c r="M102" i="3"/>
  <c r="N102" i="3"/>
  <c r="P102" i="3"/>
  <c r="AC105" i="3"/>
  <c r="AD105" i="3"/>
  <c r="AE105" i="3"/>
  <c r="AC106" i="3"/>
  <c r="AD106" i="3"/>
  <c r="AE106" i="3"/>
  <c r="AC107" i="3"/>
  <c r="AD107" i="3"/>
  <c r="AE107" i="3"/>
  <c r="AD100" i="3"/>
  <c r="AE100" i="3"/>
  <c r="AD101" i="3"/>
  <c r="AE101" i="3"/>
  <c r="AD102" i="3"/>
  <c r="AE102" i="3"/>
  <c r="AD97" i="3"/>
  <c r="AE97" i="3"/>
  <c r="AD98" i="3"/>
  <c r="AE98" i="3"/>
  <c r="AD91" i="3"/>
  <c r="AE91" i="3"/>
  <c r="AD92" i="3"/>
  <c r="AE92" i="3"/>
  <c r="AD93" i="3"/>
  <c r="AE93" i="3"/>
  <c r="AD83" i="3"/>
  <c r="AE83" i="3"/>
  <c r="AD85" i="3"/>
  <c r="AE85" i="3"/>
  <c r="AD86" i="3"/>
  <c r="AE86" i="3"/>
  <c r="AD87" i="3"/>
  <c r="AE87" i="3"/>
  <c r="AD88" i="3"/>
  <c r="AE88" i="3"/>
  <c r="AD89" i="3"/>
  <c r="AE89" i="3"/>
  <c r="AE78" i="3"/>
  <c r="AD79" i="3"/>
  <c r="AE79" i="3"/>
  <c r="AE80" i="3"/>
  <c r="AD70" i="3"/>
  <c r="AE70" i="3"/>
  <c r="AD73" i="3"/>
  <c r="AD56" i="3"/>
  <c r="AD52" i="3"/>
  <c r="AE52" i="3"/>
  <c r="AD53" i="3"/>
  <c r="AE53" i="3"/>
  <c r="AD54" i="3"/>
  <c r="AD47" i="3"/>
  <c r="AE47" i="3"/>
  <c r="AD48" i="3"/>
  <c r="AE48" i="3"/>
  <c r="AD49" i="3"/>
  <c r="AE49" i="3"/>
  <c r="AD51" i="3"/>
  <c r="AD45" i="3"/>
  <c r="AE45" i="3"/>
  <c r="AD41" i="3"/>
  <c r="AE41" i="3"/>
  <c r="AE43" i="3" s="1"/>
  <c r="AD42" i="3"/>
  <c r="AE35" i="3"/>
  <c r="AD36" i="3"/>
  <c r="AD37" i="3" s="1"/>
  <c r="AE36" i="3"/>
  <c r="AD32" i="3"/>
  <c r="AE32" i="3"/>
  <c r="AD27" i="3"/>
  <c r="AE27" i="3"/>
  <c r="AD28" i="3"/>
  <c r="AE28" i="3"/>
  <c r="AD29" i="3"/>
  <c r="AE29" i="3"/>
  <c r="AD30" i="3"/>
  <c r="AE30" i="3"/>
  <c r="AD31" i="3"/>
  <c r="AD34" i="3" s="1"/>
  <c r="AE31" i="3"/>
  <c r="AE34" i="3" s="1"/>
  <c r="S97" i="3"/>
  <c r="T97" i="3"/>
  <c r="U97" i="3"/>
  <c r="V97" i="3"/>
  <c r="W97" i="3"/>
  <c r="X97" i="3"/>
  <c r="Y97" i="3"/>
  <c r="Z97" i="3"/>
  <c r="AA97" i="3"/>
  <c r="AC97" i="3"/>
  <c r="T98" i="3"/>
  <c r="U98" i="3"/>
  <c r="V98" i="3"/>
  <c r="W98" i="3"/>
  <c r="X98" i="3"/>
  <c r="Y98" i="3"/>
  <c r="Z98" i="3"/>
  <c r="AA98" i="3"/>
  <c r="AC98" i="3"/>
  <c r="AD75" i="3" l="1"/>
  <c r="AF97" i="3"/>
  <c r="AE37" i="3"/>
  <c r="AE84" i="3"/>
  <c r="AD84" i="3"/>
  <c r="AC108" i="3"/>
  <c r="AE108" i="3"/>
  <c r="AD108" i="3"/>
  <c r="AA58" i="3"/>
  <c r="AC58" i="3"/>
  <c r="AD58" i="3"/>
  <c r="AE58" i="3"/>
  <c r="AA59" i="3"/>
  <c r="AC59" i="3"/>
  <c r="AD59" i="3"/>
  <c r="AE59" i="3"/>
  <c r="AA60" i="3"/>
  <c r="AC60" i="3"/>
  <c r="AD60" i="3"/>
  <c r="AE60" i="3"/>
  <c r="AA61" i="3"/>
  <c r="AC61" i="3"/>
  <c r="AD61" i="3"/>
  <c r="AE61" i="3"/>
  <c r="AA62" i="3"/>
  <c r="AC62" i="3"/>
  <c r="AD62" i="3"/>
  <c r="AE62" i="3"/>
  <c r="AA63" i="3"/>
  <c r="AC63" i="3"/>
  <c r="AD63" i="3"/>
  <c r="AA64" i="3"/>
  <c r="AC64" i="3"/>
  <c r="AD64" i="3"/>
  <c r="AE64" i="3"/>
  <c r="AD57" i="3"/>
  <c r="AE57" i="3"/>
  <c r="S63" i="3"/>
  <c r="AA28" i="4"/>
  <c r="AB28" i="4"/>
  <c r="F98" i="3"/>
  <c r="AD23" i="3"/>
  <c r="AE66" i="3" l="1"/>
  <c r="AE67" i="3" s="1"/>
  <c r="AD66" i="3"/>
  <c r="AD94" i="3" s="1"/>
  <c r="AD103" i="3" s="1"/>
  <c r="S98" i="3"/>
  <c r="AA26" i="4"/>
  <c r="AB26" i="4"/>
  <c r="AA27" i="4"/>
  <c r="AB27" i="4"/>
  <c r="O27" i="4"/>
  <c r="P27" i="4"/>
  <c r="R21" i="3"/>
  <c r="AE20" i="3"/>
  <c r="AE21" i="3" s="1"/>
  <c r="W9" i="3"/>
  <c r="W19" i="3" s="1"/>
  <c r="AE94" i="3" l="1"/>
  <c r="AE103" i="3" s="1"/>
  <c r="AD67" i="3"/>
  <c r="AF98" i="3"/>
  <c r="P23" i="3"/>
  <c r="S107" i="3" l="1"/>
  <c r="AF107" i="3" s="1"/>
  <c r="S106" i="3"/>
  <c r="AF106" i="3" s="1"/>
  <c r="S105" i="3"/>
  <c r="AF105" i="3" s="1"/>
  <c r="AC28" i="4"/>
  <c r="S108" i="3" l="1"/>
  <c r="AF108" i="3" s="1"/>
  <c r="AC85" i="3"/>
  <c r="T65" i="3" l="1"/>
  <c r="U65" i="3"/>
  <c r="V65" i="3"/>
  <c r="W65" i="3"/>
  <c r="X65" i="3"/>
  <c r="Z65" i="3"/>
  <c r="AC65" i="3"/>
  <c r="AF65" i="3" l="1"/>
  <c r="T79" i="3" l="1"/>
  <c r="U79" i="3"/>
  <c r="V79" i="3"/>
  <c r="W79" i="3"/>
  <c r="X79" i="3"/>
  <c r="Y79" i="3"/>
  <c r="Z79" i="3"/>
  <c r="AA79" i="3"/>
  <c r="AC79" i="3"/>
  <c r="S79" i="3" l="1"/>
  <c r="AF79" i="3" s="1"/>
  <c r="S52" i="3" l="1"/>
  <c r="S28" i="4"/>
  <c r="W80" i="3"/>
  <c r="X80" i="3"/>
  <c r="Y80" i="3"/>
  <c r="Z80" i="3"/>
  <c r="N93" i="3" l="1"/>
  <c r="M93" i="3"/>
  <c r="L93" i="3"/>
  <c r="K93" i="3"/>
  <c r="J93" i="3"/>
  <c r="I93" i="3"/>
  <c r="H93" i="3"/>
  <c r="T92" i="3"/>
  <c r="U92" i="3"/>
  <c r="V92" i="3"/>
  <c r="W92" i="3"/>
  <c r="X92" i="3"/>
  <c r="Y92" i="3"/>
  <c r="Z92" i="3"/>
  <c r="AA92" i="3"/>
  <c r="U100" i="3"/>
  <c r="V100" i="3"/>
  <c r="W100" i="3"/>
  <c r="X100" i="3"/>
  <c r="Y100" i="3"/>
  <c r="Z100" i="3"/>
  <c r="AA100" i="3"/>
  <c r="AC100" i="3"/>
  <c r="U101" i="3"/>
  <c r="V101" i="3"/>
  <c r="W101" i="3"/>
  <c r="X101" i="3"/>
  <c r="Y101" i="3"/>
  <c r="Z101" i="3"/>
  <c r="AA101" i="3"/>
  <c r="AC101" i="3"/>
  <c r="T100" i="3"/>
  <c r="T101" i="3"/>
  <c r="S100" i="3"/>
  <c r="AF100" i="3" s="1"/>
  <c r="S101" i="3"/>
  <c r="AF101" i="3" s="1"/>
  <c r="F102" i="3"/>
  <c r="AF102" i="3" l="1"/>
  <c r="AC102" i="3"/>
  <c r="Z102" i="3"/>
  <c r="X102" i="3"/>
  <c r="V102" i="3"/>
  <c r="T102" i="3"/>
  <c r="AA102" i="3"/>
  <c r="Y102" i="3"/>
  <c r="W102" i="3"/>
  <c r="U102" i="3"/>
  <c r="S26" i="4"/>
  <c r="T28" i="4"/>
  <c r="U28" i="4"/>
  <c r="V28" i="4"/>
  <c r="W28" i="4"/>
  <c r="X28" i="4"/>
  <c r="Y28" i="4"/>
  <c r="Z28" i="4"/>
  <c r="G27" i="4"/>
  <c r="H27" i="4"/>
  <c r="I27" i="4"/>
  <c r="M27" i="4"/>
  <c r="N27" i="4"/>
  <c r="F27" i="4"/>
  <c r="T26" i="4"/>
  <c r="U26" i="4"/>
  <c r="V26" i="4"/>
  <c r="V27" i="4" s="1"/>
  <c r="W26" i="4"/>
  <c r="W27" i="4" s="1"/>
  <c r="X26" i="4"/>
  <c r="X27" i="4" s="1"/>
  <c r="Y26" i="4"/>
  <c r="Z26" i="4"/>
  <c r="R26" i="4"/>
  <c r="AC27" i="4"/>
  <c r="T27" i="4"/>
  <c r="U25" i="4"/>
  <c r="Y27" i="4"/>
  <c r="R25" i="4"/>
  <c r="AC86" i="3"/>
  <c r="U86" i="3"/>
  <c r="V86" i="3"/>
  <c r="W86" i="3"/>
  <c r="X86" i="3"/>
  <c r="Y86" i="3"/>
  <c r="Z86" i="3"/>
  <c r="AA86" i="3"/>
  <c r="T86" i="3"/>
  <c r="T83" i="3"/>
  <c r="U83" i="3"/>
  <c r="V83" i="3"/>
  <c r="W83" i="3"/>
  <c r="X83" i="3"/>
  <c r="Y83" i="3"/>
  <c r="Z83" i="3"/>
  <c r="AA83" i="3"/>
  <c r="AC83" i="3"/>
  <c r="T82" i="3"/>
  <c r="U82" i="3"/>
  <c r="V82" i="3"/>
  <c r="W82" i="3"/>
  <c r="X82" i="3"/>
  <c r="Y82" i="3"/>
  <c r="G84" i="3"/>
  <c r="H84" i="3"/>
  <c r="I84" i="3"/>
  <c r="J84" i="3"/>
  <c r="K84" i="3"/>
  <c r="L84" i="3"/>
  <c r="M84" i="3"/>
  <c r="N84" i="3"/>
  <c r="T32" i="3"/>
  <c r="U32" i="3"/>
  <c r="V32" i="3"/>
  <c r="V34" i="3" s="1"/>
  <c r="W32" i="3"/>
  <c r="W34" i="3" s="1"/>
  <c r="X32" i="3"/>
  <c r="Y32" i="3"/>
  <c r="Z32" i="3"/>
  <c r="AA32" i="3"/>
  <c r="AC32" i="3"/>
  <c r="T107" i="3"/>
  <c r="U107" i="3"/>
  <c r="V107" i="3"/>
  <c r="W107" i="3"/>
  <c r="X107" i="3"/>
  <c r="Y107" i="3"/>
  <c r="Z107" i="3"/>
  <c r="AA107" i="3"/>
  <c r="T106" i="3"/>
  <c r="U106" i="3"/>
  <c r="V106" i="3"/>
  <c r="W106" i="3"/>
  <c r="X106" i="3"/>
  <c r="Y106" i="3"/>
  <c r="Z106" i="3"/>
  <c r="AA106" i="3"/>
  <c r="T105" i="3"/>
  <c r="U105" i="3"/>
  <c r="V105" i="3"/>
  <c r="W105" i="3"/>
  <c r="X105" i="3"/>
  <c r="Y105" i="3"/>
  <c r="Z105" i="3"/>
  <c r="AA105" i="3"/>
  <c r="G108" i="3"/>
  <c r="H108" i="3"/>
  <c r="I108" i="3"/>
  <c r="J108" i="3"/>
  <c r="K108" i="3"/>
  <c r="L108" i="3"/>
  <c r="M108" i="3"/>
  <c r="N108" i="3"/>
  <c r="P108" i="3"/>
  <c r="F108" i="3"/>
  <c r="S102" i="3"/>
  <c r="T91" i="3"/>
  <c r="U91" i="3"/>
  <c r="V91" i="3"/>
  <c r="W91" i="3"/>
  <c r="X91" i="3"/>
  <c r="Y91" i="3"/>
  <c r="Z91" i="3"/>
  <c r="AA91" i="3"/>
  <c r="AC91" i="3"/>
  <c r="AC93" i="3" s="1"/>
  <c r="T88" i="3"/>
  <c r="U88" i="3"/>
  <c r="V88" i="3"/>
  <c r="W88" i="3"/>
  <c r="X88" i="3"/>
  <c r="Y88" i="3"/>
  <c r="Z88" i="3"/>
  <c r="AA88" i="3"/>
  <c r="AC88" i="3"/>
  <c r="T87" i="3"/>
  <c r="U87" i="3"/>
  <c r="V87" i="3"/>
  <c r="W87" i="3"/>
  <c r="X87" i="3"/>
  <c r="Y87" i="3"/>
  <c r="Z87" i="3"/>
  <c r="AA87" i="3"/>
  <c r="AC87" i="3"/>
  <c r="G89" i="3"/>
  <c r="H89" i="3"/>
  <c r="I89" i="3"/>
  <c r="J89" i="3"/>
  <c r="K89" i="3"/>
  <c r="L89" i="3"/>
  <c r="M89" i="3"/>
  <c r="N89" i="3"/>
  <c r="P89" i="3"/>
  <c r="W78" i="3"/>
  <c r="X78" i="3"/>
  <c r="Y78" i="3"/>
  <c r="Z78" i="3"/>
  <c r="AA78" i="3"/>
  <c r="AC78" i="3"/>
  <c r="T85" i="3"/>
  <c r="U85" i="3"/>
  <c r="V85" i="3"/>
  <c r="W85" i="3"/>
  <c r="X85" i="3"/>
  <c r="Y85" i="3"/>
  <c r="Z85" i="3"/>
  <c r="AA85" i="3"/>
  <c r="K75" i="3"/>
  <c r="L75" i="3"/>
  <c r="M75" i="3"/>
  <c r="N75" i="3"/>
  <c r="P75" i="3"/>
  <c r="F75" i="3"/>
  <c r="X74" i="3"/>
  <c r="Y74" i="3"/>
  <c r="Z74" i="3"/>
  <c r="AA74" i="3"/>
  <c r="AC74" i="3"/>
  <c r="S74" i="3"/>
  <c r="T73" i="3"/>
  <c r="U73" i="3"/>
  <c r="U75" i="3" s="1"/>
  <c r="V73" i="3"/>
  <c r="V75" i="3" s="1"/>
  <c r="W73" i="3"/>
  <c r="W75" i="3" s="1"/>
  <c r="Y73" i="3"/>
  <c r="Z73" i="3"/>
  <c r="AA73" i="3"/>
  <c r="AC73" i="3"/>
  <c r="S73" i="3"/>
  <c r="H70" i="3"/>
  <c r="I70" i="3"/>
  <c r="J70" i="3"/>
  <c r="K70" i="3"/>
  <c r="L70" i="3"/>
  <c r="M70" i="3"/>
  <c r="N70" i="3"/>
  <c r="P70" i="3"/>
  <c r="K21" i="3"/>
  <c r="L21" i="3"/>
  <c r="M21" i="3"/>
  <c r="P21" i="3"/>
  <c r="J21" i="3"/>
  <c r="I21" i="3"/>
  <c r="H21" i="3"/>
  <c r="G21" i="3"/>
  <c r="T64" i="3"/>
  <c r="U64" i="3"/>
  <c r="V64" i="3"/>
  <c r="X64" i="3"/>
  <c r="Y64" i="3"/>
  <c r="Z64" i="3"/>
  <c r="T63" i="3"/>
  <c r="U63" i="3"/>
  <c r="V63" i="3"/>
  <c r="W63" i="3"/>
  <c r="X63" i="3"/>
  <c r="Y63" i="3"/>
  <c r="Z63" i="3"/>
  <c r="T62" i="3"/>
  <c r="U62" i="3"/>
  <c r="V62" i="3"/>
  <c r="X62" i="3"/>
  <c r="Y62" i="3"/>
  <c r="Z62" i="3"/>
  <c r="T61" i="3"/>
  <c r="U61" i="3"/>
  <c r="V61" i="3"/>
  <c r="X61" i="3"/>
  <c r="Y61" i="3"/>
  <c r="Z61" i="3"/>
  <c r="S62" i="3"/>
  <c r="S64" i="3"/>
  <c r="T60" i="3"/>
  <c r="U60" i="3"/>
  <c r="V60" i="3"/>
  <c r="W60" i="3"/>
  <c r="X60" i="3"/>
  <c r="Y60" i="3"/>
  <c r="Z60" i="3"/>
  <c r="T59" i="3"/>
  <c r="U59" i="3"/>
  <c r="V59" i="3"/>
  <c r="W59" i="3"/>
  <c r="X59" i="3"/>
  <c r="Y59" i="3"/>
  <c r="Z59" i="3"/>
  <c r="T58" i="3"/>
  <c r="U58" i="3"/>
  <c r="V58" i="3"/>
  <c r="Z58" i="3"/>
  <c r="T57" i="3"/>
  <c r="U57" i="3"/>
  <c r="V57" i="3"/>
  <c r="Y57" i="3"/>
  <c r="Z57" i="3"/>
  <c r="AA57" i="3"/>
  <c r="AC57" i="3"/>
  <c r="S58" i="3"/>
  <c r="S60" i="3"/>
  <c r="T56" i="3"/>
  <c r="U56" i="3"/>
  <c r="V56" i="3"/>
  <c r="W56" i="3"/>
  <c r="X56" i="3"/>
  <c r="Y56" i="3"/>
  <c r="Z56" i="3"/>
  <c r="AA56" i="3"/>
  <c r="AC56" i="3"/>
  <c r="AC55" i="3"/>
  <c r="AF55" i="3" s="1"/>
  <c r="S56" i="3"/>
  <c r="T54" i="3"/>
  <c r="U54" i="3"/>
  <c r="V54" i="3"/>
  <c r="W54" i="3"/>
  <c r="X54" i="3"/>
  <c r="Y54" i="3"/>
  <c r="Z54" i="3"/>
  <c r="AA54" i="3"/>
  <c r="AC54" i="3"/>
  <c r="T53" i="3"/>
  <c r="U53" i="3"/>
  <c r="V53" i="3"/>
  <c r="W53" i="3"/>
  <c r="X53" i="3"/>
  <c r="Y53" i="3"/>
  <c r="Z53" i="3"/>
  <c r="AA53" i="3"/>
  <c r="AC53" i="3"/>
  <c r="AC52" i="3"/>
  <c r="AA52" i="3"/>
  <c r="Z52" i="3"/>
  <c r="Y52" i="3"/>
  <c r="X52" i="3"/>
  <c r="W52" i="3"/>
  <c r="V52" i="3"/>
  <c r="U52" i="3"/>
  <c r="T52" i="3"/>
  <c r="T51" i="3"/>
  <c r="U51" i="3"/>
  <c r="V51" i="3"/>
  <c r="W51" i="3"/>
  <c r="X51" i="3"/>
  <c r="Y51" i="3"/>
  <c r="Z51" i="3"/>
  <c r="AA51" i="3"/>
  <c r="AC51" i="3"/>
  <c r="T49" i="3"/>
  <c r="U49" i="3"/>
  <c r="V49" i="3"/>
  <c r="W49" i="3"/>
  <c r="X49" i="3"/>
  <c r="Y49" i="3"/>
  <c r="Z49" i="3"/>
  <c r="AA49" i="3"/>
  <c r="AC49" i="3"/>
  <c r="T48" i="3"/>
  <c r="U48" i="3"/>
  <c r="V48" i="3"/>
  <c r="W48" i="3"/>
  <c r="X48" i="3"/>
  <c r="Y48" i="3"/>
  <c r="Z48" i="3"/>
  <c r="AA48" i="3"/>
  <c r="AC48" i="3"/>
  <c r="T47" i="3"/>
  <c r="U47" i="3"/>
  <c r="V47" i="3"/>
  <c r="W47" i="3"/>
  <c r="X47" i="3"/>
  <c r="Y47" i="3"/>
  <c r="Z47" i="3"/>
  <c r="AA47" i="3"/>
  <c r="AC47" i="3"/>
  <c r="S47" i="3"/>
  <c r="T46" i="3"/>
  <c r="U46" i="3"/>
  <c r="V46" i="3"/>
  <c r="W46" i="3"/>
  <c r="X46" i="3"/>
  <c r="Y46" i="3"/>
  <c r="AA46" i="3"/>
  <c r="AC46" i="3"/>
  <c r="T45" i="3"/>
  <c r="U45" i="3"/>
  <c r="V45" i="3"/>
  <c r="W45" i="3"/>
  <c r="X45" i="3"/>
  <c r="Y45" i="3"/>
  <c r="Z45" i="3"/>
  <c r="AA45" i="3"/>
  <c r="AC45" i="3"/>
  <c r="S45" i="3"/>
  <c r="S46" i="3"/>
  <c r="T42" i="3"/>
  <c r="U42" i="3"/>
  <c r="V42" i="3"/>
  <c r="AC42" i="3"/>
  <c r="X41" i="3"/>
  <c r="Y41" i="3"/>
  <c r="Z41" i="3"/>
  <c r="AA41" i="3"/>
  <c r="AC41" i="3"/>
  <c r="T40" i="3"/>
  <c r="U40" i="3"/>
  <c r="V40" i="3"/>
  <c r="W40" i="3"/>
  <c r="X40" i="3"/>
  <c r="Y40" i="3"/>
  <c r="Z40" i="3"/>
  <c r="AA40" i="3"/>
  <c r="AC40" i="3"/>
  <c r="T35" i="3"/>
  <c r="U35" i="3"/>
  <c r="V35" i="3"/>
  <c r="W35" i="3"/>
  <c r="W37" i="3" s="1"/>
  <c r="X35" i="3"/>
  <c r="Y35" i="3"/>
  <c r="Z35" i="3"/>
  <c r="AA35" i="3"/>
  <c r="AC35" i="3"/>
  <c r="T36" i="3"/>
  <c r="U36" i="3"/>
  <c r="V36" i="3"/>
  <c r="X36" i="3"/>
  <c r="Y36" i="3"/>
  <c r="Z36" i="3"/>
  <c r="AA36" i="3"/>
  <c r="AC36" i="3"/>
  <c r="S36" i="3"/>
  <c r="U20" i="3"/>
  <c r="V20" i="3"/>
  <c r="V21" i="3" s="1"/>
  <c r="W20" i="3"/>
  <c r="W21" i="3" s="1"/>
  <c r="X20" i="3"/>
  <c r="X21" i="3" s="1"/>
  <c r="Y20" i="3"/>
  <c r="Y21" i="3" s="1"/>
  <c r="Z20" i="3"/>
  <c r="Z21" i="3" s="1"/>
  <c r="AC20" i="3"/>
  <c r="AC21" i="3" s="1"/>
  <c r="P19" i="3"/>
  <c r="L19" i="3"/>
  <c r="I19" i="3"/>
  <c r="G19" i="3"/>
  <c r="V9" i="3"/>
  <c r="V19" i="3" s="1"/>
  <c r="Y9" i="3"/>
  <c r="Y19" i="3" s="1"/>
  <c r="Z9" i="3"/>
  <c r="Z19" i="3" s="1"/>
  <c r="AC9" i="3"/>
  <c r="AC19" i="3" s="1"/>
  <c r="K34" i="3"/>
  <c r="L34" i="3"/>
  <c r="M34" i="3"/>
  <c r="N34" i="3"/>
  <c r="P34" i="3"/>
  <c r="U27" i="3"/>
  <c r="U28" i="3"/>
  <c r="U29" i="3"/>
  <c r="V27" i="3"/>
  <c r="V28" i="3"/>
  <c r="V29" i="3"/>
  <c r="S27" i="3"/>
  <c r="S28" i="3"/>
  <c r="S29" i="3"/>
  <c r="T27" i="3"/>
  <c r="T28" i="3"/>
  <c r="T29" i="3"/>
  <c r="W27" i="3"/>
  <c r="W28" i="3"/>
  <c r="W29" i="3"/>
  <c r="X27" i="3"/>
  <c r="X28" i="3"/>
  <c r="X29" i="3"/>
  <c r="X31" i="3"/>
  <c r="Y27" i="3"/>
  <c r="Y28" i="3"/>
  <c r="Y29" i="3"/>
  <c r="Y31" i="3"/>
  <c r="AA27" i="3"/>
  <c r="AA28" i="3"/>
  <c r="AA29" i="3"/>
  <c r="AA31" i="3"/>
  <c r="Z27" i="3"/>
  <c r="Z28" i="3"/>
  <c r="Z29" i="3"/>
  <c r="Z31" i="3"/>
  <c r="AC27" i="3"/>
  <c r="AC28" i="3"/>
  <c r="AC29" i="3"/>
  <c r="AC31" i="3"/>
  <c r="J30" i="3"/>
  <c r="W30" i="3" s="1"/>
  <c r="K30" i="3"/>
  <c r="X30" i="3" s="1"/>
  <c r="L30" i="3"/>
  <c r="Y30" i="3" s="1"/>
  <c r="M30" i="3"/>
  <c r="Z30" i="3" s="1"/>
  <c r="N30" i="3"/>
  <c r="AA30" i="3" s="1"/>
  <c r="P30" i="3"/>
  <c r="AC30" i="3" s="1"/>
  <c r="I30" i="3"/>
  <c r="V30" i="3" s="1"/>
  <c r="H30" i="3"/>
  <c r="U30" i="3" s="1"/>
  <c r="G30" i="3"/>
  <c r="T30" i="3" s="1"/>
  <c r="AC23" i="3"/>
  <c r="AF23" i="3" s="1"/>
  <c r="S85" i="3"/>
  <c r="AF64" i="3" l="1"/>
  <c r="AF74" i="3"/>
  <c r="AF46" i="3"/>
  <c r="AF40" i="3"/>
  <c r="AF52" i="3"/>
  <c r="AF73" i="3"/>
  <c r="AF75" i="3" s="1"/>
  <c r="V37" i="3"/>
  <c r="AF60" i="3"/>
  <c r="AF51" i="3"/>
  <c r="T34" i="3"/>
  <c r="AF31" i="3"/>
  <c r="AF29" i="3"/>
  <c r="AF27" i="3"/>
  <c r="U21" i="3"/>
  <c r="AF20" i="3"/>
  <c r="AF21" i="3" s="1"/>
  <c r="AF42" i="3"/>
  <c r="AF54" i="3"/>
  <c r="AF57" i="3"/>
  <c r="AF59" i="3"/>
  <c r="AF63" i="3"/>
  <c r="Y66" i="3"/>
  <c r="T75" i="3"/>
  <c r="AF78" i="3"/>
  <c r="AF80" i="3" s="1"/>
  <c r="AF83" i="3"/>
  <c r="AF85" i="3"/>
  <c r="AF28" i="3"/>
  <c r="U34" i="3"/>
  <c r="AC66" i="3"/>
  <c r="Z66" i="3"/>
  <c r="T66" i="3"/>
  <c r="AF56" i="3"/>
  <c r="AA66" i="3"/>
  <c r="AA67" i="3" s="1"/>
  <c r="AF62" i="3"/>
  <c r="AF61" i="3"/>
  <c r="X66" i="3"/>
  <c r="AF32" i="3"/>
  <c r="AF82" i="3"/>
  <c r="AF86" i="3"/>
  <c r="U27" i="4"/>
  <c r="T37" i="3"/>
  <c r="AF35" i="3"/>
  <c r="AF41" i="3"/>
  <c r="AF45" i="3"/>
  <c r="AF49" i="3"/>
  <c r="AF87" i="3"/>
  <c r="AF36" i="3"/>
  <c r="AF47" i="3"/>
  <c r="AF48" i="3"/>
  <c r="AF53" i="3"/>
  <c r="AF58" i="3"/>
  <c r="AA89" i="3"/>
  <c r="Y89" i="3"/>
  <c r="W89" i="3"/>
  <c r="U89" i="3"/>
  <c r="AF88" i="3"/>
  <c r="T21" i="3"/>
  <c r="AC37" i="3"/>
  <c r="Z37" i="3"/>
  <c r="X37" i="3"/>
  <c r="AF9" i="3"/>
  <c r="AF19" i="3" s="1"/>
  <c r="S37" i="3"/>
  <c r="AA37" i="3"/>
  <c r="U37" i="3"/>
  <c r="Y37" i="3"/>
  <c r="R27" i="4"/>
  <c r="AA21" i="3"/>
  <c r="Z108" i="3"/>
  <c r="X108" i="3"/>
  <c r="V108" i="3"/>
  <c r="T108" i="3"/>
  <c r="AC84" i="3"/>
  <c r="Z84" i="3"/>
  <c r="X84" i="3"/>
  <c r="V84" i="3"/>
  <c r="T84" i="3"/>
  <c r="AA108" i="3"/>
  <c r="Y108" i="3"/>
  <c r="W108" i="3"/>
  <c r="AA84" i="3"/>
  <c r="Y84" i="3"/>
  <c r="W84" i="3"/>
  <c r="U84" i="3"/>
  <c r="AC89" i="3"/>
  <c r="Z89" i="3"/>
  <c r="X89" i="3"/>
  <c r="V89" i="3"/>
  <c r="T89" i="3"/>
  <c r="U108" i="3"/>
  <c r="S27" i="4"/>
  <c r="Z93" i="3"/>
  <c r="X93" i="3"/>
  <c r="V93" i="3"/>
  <c r="T93" i="3"/>
  <c r="U70" i="3"/>
  <c r="Y70" i="3"/>
  <c r="AA93" i="3"/>
  <c r="Y93" i="3"/>
  <c r="W93" i="3"/>
  <c r="U93" i="3"/>
  <c r="Z27" i="4"/>
  <c r="AA70" i="3"/>
  <c r="W70" i="3"/>
  <c r="S75" i="3"/>
  <c r="Y34" i="3"/>
  <c r="Y94" i="3" s="1"/>
  <c r="Y103" i="3" s="1"/>
  <c r="Z34" i="3"/>
  <c r="AC70" i="3"/>
  <c r="Z70" i="3"/>
  <c r="X70" i="3"/>
  <c r="V70" i="3"/>
  <c r="T70" i="3"/>
  <c r="AC34" i="3"/>
  <c r="X34" i="3"/>
  <c r="AA34" i="3"/>
  <c r="AA75" i="3"/>
  <c r="Y75" i="3"/>
  <c r="AC75" i="3"/>
  <c r="Z75" i="3"/>
  <c r="X75" i="3"/>
  <c r="W94" i="3" l="1"/>
  <c r="W103" i="3" s="1"/>
  <c r="V94" i="3"/>
  <c r="V103" i="3" s="1"/>
  <c r="X94" i="3"/>
  <c r="X103" i="3" s="1"/>
  <c r="AC94" i="3"/>
  <c r="AC103" i="3" s="1"/>
  <c r="Z94" i="3"/>
  <c r="Z103" i="3" s="1"/>
  <c r="AA94" i="3"/>
  <c r="AA103" i="3" s="1"/>
  <c r="T94" i="3"/>
  <c r="T103" i="3" s="1"/>
  <c r="S94" i="3"/>
  <c r="S103" i="3" s="1"/>
  <c r="U94" i="3"/>
  <c r="U103" i="3" s="1"/>
  <c r="U67" i="3"/>
  <c r="Y67" i="3"/>
  <c r="X67" i="3"/>
  <c r="Z67" i="3"/>
  <c r="T67" i="3"/>
  <c r="W67" i="3"/>
  <c r="V67" i="3"/>
  <c r="AF34" i="3"/>
  <c r="AF84" i="3"/>
  <c r="AC67" i="3"/>
  <c r="AF30" i="3"/>
  <c r="AF70" i="3"/>
  <c r="AF89" i="3"/>
  <c r="AF37" i="3"/>
  <c r="AF94" i="3" l="1"/>
  <c r="AF10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3"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<sst xmlns="http://schemas.openxmlformats.org/spreadsheetml/2006/main" count="629" uniqueCount="335">
  <si>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</si>
  <si>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</si>
  <si>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</si>
  <si>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</si>
  <si>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</si>
  <si>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</si>
  <si>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</si>
  <si>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</si>
  <si>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</si>
  <si>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</si>
  <si>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</si>
  <si>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</si>
  <si>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</si>
  <si>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</si>
  <si>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</si>
  <si>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</si>
  <si>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</si>
  <si>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</si>
  <si>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</si>
  <si>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</si>
  <si>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</si>
  <si>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</si>
  <si>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</si>
  <si>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</si>
  <si>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</si>
  <si>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</si>
  <si>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</si>
  <si>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</si>
  <si>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</si>
  <si>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</si>
  <si>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</si>
  <si>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64211000-8 64212000-5 72400000-4 64228100-1</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</si>
  <si>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</si>
  <si>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</si>
  <si>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</si>
  <si>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</si>
  <si>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</si>
  <si>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</si>
  <si>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</si>
  <si>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</si>
  <si>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</si>
  <si>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</si>
  <si>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</si>
  <si>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</si>
  <si>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</si>
  <si>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</si>
  <si>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</si>
  <si>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</si>
  <si>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</si>
  <si>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</si>
  <si>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50510000-3</t>
  </si>
  <si>
    <t>ALTE BUNURI ȘI SERVICII</t>
  </si>
  <si>
    <t>45453000-7</t>
  </si>
  <si>
    <t>20.03.01</t>
  </si>
  <si>
    <t>55500000-5</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</si>
  <si>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</si>
  <si>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</si>
  <si>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</si>
  <si>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</si>
  <si>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</si>
  <si>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</si>
  <si>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</si>
  <si>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</si>
  <si>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</si>
  <si>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</si>
  <si>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</si>
  <si>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</si>
  <si>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</si>
  <si>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</si>
  <si>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MĂSURĂTORI </t>
  </si>
  <si>
    <t>72500000-0</t>
  </si>
  <si>
    <t>TOTAL RD. 20.14</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</si>
  <si>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</si>
  <si>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</si>
  <si>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</si>
  <si>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</si>
  <si>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</si>
  <si>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</si>
  <si>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</si>
  <si>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</si>
  <si>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</si>
  <si>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</si>
  <si>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</si>
  <si>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</si>
  <si>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</si>
  <si>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</si>
  <si>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CPV</t>
  </si>
  <si>
    <t>ASTRA</t>
  </si>
  <si>
    <t>SALUBRITATE – transport, colectare deșeu menajer, etc., desfundat, colectat, transport deșeu din canalizări, colectare selectivă</t>
  </si>
  <si>
    <t>formulare speciale  - chitanţiere , etc</t>
  </si>
  <si>
    <t>TOTAL 1</t>
  </si>
  <si>
    <t>servicii de verificare, monitorizare lift, reparații, materiale specifice întreținere</t>
  </si>
  <si>
    <t>reparații aparatură medicală, mentenanță, materiale specifice întreținere, etc</t>
  </si>
  <si>
    <t>verificare stingătoare și alte conexe</t>
  </si>
  <si>
    <t>servicii de întreţinere bazin, materiale aferente, materiale specifice întreținere, reparaţii, etc</t>
  </si>
  <si>
    <t>50883000-8 50532000-3</t>
  </si>
  <si>
    <t>50433000-9</t>
  </si>
  <si>
    <t>VERIFICARE metrologică și alte conexe</t>
  </si>
  <si>
    <t>servicii funerare cu materiale aferente</t>
  </si>
  <si>
    <t>TOTAL 2</t>
  </si>
  <si>
    <t>TOTAL RD.20.02</t>
  </si>
  <si>
    <t>MEDICAMENTE compensate și pentru aparatul de urgență (TVA 9%)</t>
  </si>
  <si>
    <t xml:space="preserve">33770000-8 33141420-0 33140000-3 </t>
  </si>
  <si>
    <t>dezinfectanţi suprafeţe, dezinfectanți aparatură, dezinfectanți mâini, alți dezinfectanți</t>
  </si>
  <si>
    <t>24455000-8 33741300-9</t>
  </si>
  <si>
    <t>INVESTIȚII</t>
  </si>
  <si>
    <t>48624000-8</t>
  </si>
  <si>
    <t xml:space="preserve">materiale sanitare </t>
  </si>
  <si>
    <t>Doina Rezuș</t>
  </si>
  <si>
    <t>CĂRŢI, PUBLICAŢII  TVA 5%</t>
  </si>
  <si>
    <t>18812200-6 18813200-3</t>
  </si>
  <si>
    <t>79341000-7</t>
  </si>
  <si>
    <t>15110000-2 15300000-1 15500000-3 15811100-7</t>
  </si>
  <si>
    <t>98371000-4</t>
  </si>
  <si>
    <t>75100000-7 71631000-0</t>
  </si>
  <si>
    <t>31224100-3 44411100-5 31224810-3 31224100-3 44111400-5 44531000-0 44163100-1</t>
  </si>
  <si>
    <t>Avizat</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</si>
  <si>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</si>
  <si>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</si>
  <si>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</si>
  <si>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</si>
  <si>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</si>
  <si>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</si>
  <si>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</si>
  <si>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</si>
  <si>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</si>
  <si>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</si>
  <si>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</si>
  <si>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 xml:space="preserve">               Elaborat</t>
  </si>
  <si>
    <t xml:space="preserve">   Inspector Alexandru Grigoruț</t>
  </si>
  <si>
    <t xml:space="preserve">Director General Adjunct </t>
  </si>
  <si>
    <t>OFFLINE</t>
  </si>
  <si>
    <t>ONLINE</t>
  </si>
  <si>
    <t>Hrană pentru oameni Contract de Furnizare</t>
  </si>
  <si>
    <t xml:space="preserve">TOTAL RD.20.03.01 </t>
  </si>
  <si>
    <t xml:space="preserve">               Vizat</t>
  </si>
  <si>
    <t xml:space="preserve">          Şef serviciu Cotabilitate, Financiar, Buget </t>
  </si>
  <si>
    <t xml:space="preserve">                       Verificat</t>
  </si>
  <si>
    <t>Valoare estimată fără TVA          ( lei )</t>
  </si>
  <si>
    <t>20.14</t>
  </si>
  <si>
    <t>TOTAL   RD 20</t>
  </si>
  <si>
    <t xml:space="preserve">                   </t>
  </si>
  <si>
    <t>68.50.50</t>
  </si>
  <si>
    <t xml:space="preserve">C.Rezid. Pers.fără adăpost </t>
  </si>
  <si>
    <t xml:space="preserve">C. de ZI/Pers.fără adăpost </t>
  </si>
  <si>
    <t>Resp./PV</t>
  </si>
  <si>
    <t>Centru de zi/PV</t>
  </si>
  <si>
    <t>Îngijire Dom./PV</t>
  </si>
  <si>
    <t>VALOARE DSS+SAMUI</t>
  </si>
  <si>
    <t>VALOARE CPFA (adapost de noapte)</t>
  </si>
  <si>
    <t>VALOARE Centru Rezidential (Persoane fara adapost)</t>
  </si>
  <si>
    <t>VALOARE Centru de zi (Persoane fara adapost)</t>
  </si>
  <si>
    <t>VALOARE CPV</t>
  </si>
  <si>
    <t>VALOARE RESPIRO/PV</t>
  </si>
  <si>
    <t xml:space="preserve">  DSS / SAMUI</t>
  </si>
  <si>
    <t>VALOARE CENTRU DE ZI/PV</t>
  </si>
  <si>
    <t>VALOARE ÎNGRIJIRE DOMIC./PV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</si>
  <si>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</si>
  <si>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</si>
  <si>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</si>
  <si>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</si>
  <si>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</si>
  <si>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</si>
  <si>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</si>
  <si>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servicii pază şi monitorizare pază</t>
  </si>
  <si>
    <t>SAMUI</t>
  </si>
  <si>
    <t>68.15</t>
  </si>
  <si>
    <t>CANTINA DE AJUTOR SOCIAL</t>
  </si>
  <si>
    <t xml:space="preserve"> Verificat</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</si>
  <si>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</si>
  <si>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</si>
  <si>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</si>
  <si>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</si>
  <si>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</si>
  <si>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</si>
  <si>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PROCEDURĂ  SIMPLIFICATĂ PROPRIE</t>
  </si>
  <si>
    <t xml:space="preserve">PROCEDURĂ  SIMPLIFICATĂ   </t>
  </si>
  <si>
    <t>lei fără TVA</t>
  </si>
  <si>
    <t>Alexandru Grigoruţ</t>
  </si>
  <si>
    <t>PRIMĂRIA BRAŞOV</t>
  </si>
  <si>
    <t xml:space="preserve">           Roxana Puchianu</t>
  </si>
  <si>
    <t xml:space="preserve">Centrul Rezidenţial Persoane fără adăpost </t>
  </si>
  <si>
    <t xml:space="preserve">Centrul de ZI/Persoane fără adăpost </t>
  </si>
  <si>
    <t>Respiro/Persoane Vârstnice</t>
  </si>
  <si>
    <t>Centru de zi/Persoane Vârstnice</t>
  </si>
  <si>
    <t>Îngrijire Domiciliu/Pers.  Vărstnice</t>
  </si>
  <si>
    <t xml:space="preserve">  OBIECTUL  ACHIZITIEI   DIRECTE</t>
  </si>
  <si>
    <t>Căminul pentru persoane vârstnice</t>
  </si>
  <si>
    <t>Adăpost de noapte-CPFA</t>
  </si>
  <si>
    <t xml:space="preserve">                      DIRECTOR GENERAL</t>
  </si>
  <si>
    <t xml:space="preserve">              MARIANA TOPOLICEANU</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</si>
  <si>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</si>
  <si>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</si>
  <si>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</si>
  <si>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</si>
  <si>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</si>
  <si>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</si>
  <si>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Șef Birou Achiziții Publice, Aprovizionare</t>
  </si>
  <si>
    <t xml:space="preserve">     Roxana Puchianu</t>
  </si>
  <si>
    <t>Elaborat</t>
  </si>
  <si>
    <t>ONLINE/ OFFLINE</t>
  </si>
  <si>
    <t>Hrană pt oameni   - servicii de catering, cantină, etc        Contract de Servicii</t>
  </si>
  <si>
    <t xml:space="preserve">  lei fără  TVA</t>
  </si>
  <si>
    <t>Valoare estimată a contractului de achiziţie publică/ acordului -cadru</t>
  </si>
  <si>
    <t xml:space="preserve">                                                                Inspector Alexandru Grigoruț</t>
  </si>
  <si>
    <t>BUGET MINIS-TERUL SĂNĂTĂ-ŢII</t>
  </si>
  <si>
    <t>SERVICII POSTALE (trimiteri de toate categ., internă și internațională - simplerecomandate și cu confirmare de primire, etc), alte servicii poștale, căsuță poștală, etc., corespondență) – trimiterile simple și recomandate  TVA 0%</t>
  </si>
  <si>
    <t xml:space="preserve">                  Şef serviciu Contabilitate, Financiar, Buget            </t>
  </si>
  <si>
    <t>alte obiecte inventar DSS</t>
  </si>
  <si>
    <t>alte obiecte inventar SAMUI</t>
  </si>
  <si>
    <t>Nicolae Mereț</t>
  </si>
  <si>
    <t>Luana - Mădălina Crăciun</t>
  </si>
  <si>
    <t>79822500-7</t>
  </si>
  <si>
    <t>68.50.50.02</t>
  </si>
  <si>
    <t>68.50.50.01</t>
  </si>
  <si>
    <t>VALOARE CLUBURI/PV NOUA</t>
  </si>
  <si>
    <t>Club Noua/Persoane Vârstnice</t>
  </si>
  <si>
    <t>22458000-5 22462000-6</t>
  </si>
  <si>
    <t>IUNIE 2018</t>
  </si>
  <si>
    <t>IULIE 2018</t>
  </si>
  <si>
    <t xml:space="preserve">FURNITURI BIROU </t>
  </si>
  <si>
    <t xml:space="preserve"> MATERIALE DE CURĂŢENIE </t>
  </si>
  <si>
    <t>33751000-9 33711900-6 33711610-6</t>
  </si>
  <si>
    <t>CPFA Adăpost de noapte</t>
  </si>
  <si>
    <t>TOTAL RD.20.05</t>
  </si>
  <si>
    <t xml:space="preserve">SF.NICOLAE </t>
  </si>
  <si>
    <t>68.12.01</t>
  </si>
  <si>
    <t>68.12.02</t>
  </si>
  <si>
    <t>Respiro Dizabilități</t>
  </si>
  <si>
    <t>RESPIRO DIZABILITĂȚI</t>
  </si>
  <si>
    <t>hârtie igienică, săpun lichid și rezervă, mănuşi latex, bonete, mături toate tipurile, şerveţele de hârtie, baterii, coș gunoi, pahare unică folosință, perie WC,  etc)</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</si>
  <si>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</si>
  <si>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</si>
  <si>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</si>
  <si>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</si>
  <si>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</si>
  <si>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 xml:space="preserve">ITP, reparații, verificare, piese de schimb întreținere, taxe auto, revizii, rovignete, materiale auto, materiale pt iarnă auto, acumulatori auto generatoare, alte taxe, taxe RAR, taxe înmatriculare, taxe ANAF, etc </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</si>
  <si>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</si>
  <si>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</si>
  <si>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</si>
  <si>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</si>
  <si>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</si>
  <si>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71319000-7</t>
  </si>
  <si>
    <t>79314000-8</t>
  </si>
  <si>
    <t>licență sistem de operare + office</t>
  </si>
  <si>
    <t xml:space="preserve">marcă/siglă </t>
  </si>
  <si>
    <t>Asist şi modif programe de salarii, upgrade, transferări date şi alte prg. -aplicaţia SICO PS şi asistenţi, asist. și modif. prg. - Modul SICO – managementul proceselor de asistență socială, asist./modificări Program Managerial de documente și servicii – INFOCET - cu suplimentare 50 useri/cont, asist.soft și modificări programe contab., upgrade, transfer date și alte programe SICO - FOREXEBUG</t>
  </si>
  <si>
    <t xml:space="preserve">PRIMUL GHIOZDAN    </t>
  </si>
  <si>
    <t>TOTAL RD.57.02.02  Contract Furnizare</t>
  </si>
  <si>
    <t>Șef Birou Achiziții Publice, Aprovizionare</t>
  </si>
  <si>
    <t>servicii de supervizare externă</t>
  </si>
  <si>
    <t>MAR 2018</t>
  </si>
  <si>
    <r>
      <rPr>
        <sz val="10"/>
        <color indexed="8"/>
        <rFont val="Times new roman"/>
        <family val="1"/>
        <charset val="238"/>
      </rPr>
      <t xml:space="preserve">ALTE MATERIALE CU CARACTER FUNCŢIONAL </t>
    </r>
    <r>
      <rPr>
        <sz val="11"/>
        <color indexed="8"/>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</si>
  <si>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Rolă cearceaf de unică folosință, prosop hârtie pliat, mănuși examinare sterile, prosop de hârtie rolă, vată, comprese sterile, feși, seringi, feși elastice, alte consumabile, materiale sanitare, alcool sanitar, mentolat, rivanol, etc</t>
  </si>
  <si>
    <t xml:space="preserve">                      Ordonator de credite</t>
  </si>
  <si>
    <t>CAP.66</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</si>
  <si>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DSS,etc </t>
  </si>
  <si>
    <t>39512000-4</t>
  </si>
  <si>
    <t xml:space="preserve">  TOTAL  20.01.03</t>
  </si>
  <si>
    <t>TOTAL  20.01.04</t>
  </si>
  <si>
    <t>TOTAL   20.01.05</t>
  </si>
  <si>
    <t>TOTAL 20.01.08</t>
  </si>
  <si>
    <t>TOTAL  20.01.09</t>
  </si>
  <si>
    <t>Internet, telefonie fixă+trafic, cablu, telefonie mobilă, etc., alte servicii de telef.</t>
  </si>
  <si>
    <t>TOTAL 20.01.30</t>
  </si>
  <si>
    <t>TOTAL 20.30.30</t>
  </si>
  <si>
    <t>TOTAL  71.01.01</t>
  </si>
  <si>
    <t>VALOARE CENTRU DE ZI/PV CLUB RĂCĂDĂU</t>
  </si>
  <si>
    <t>Centru de zi/club Răcădău/Persoane Vârstnice</t>
  </si>
  <si>
    <t xml:space="preserve">                          Vizat</t>
  </si>
  <si>
    <t xml:space="preserve">                    Director General Adjunct</t>
  </si>
  <si>
    <t xml:space="preserve">                   Luana - Mădălina Crăciun</t>
  </si>
  <si>
    <t>DATA ESTIMATĂ PT FINALIZARE</t>
  </si>
  <si>
    <t>expertiză tehnică și DALI-cantină socială</t>
  </si>
  <si>
    <t>expertiză tehnică și DALI-Centrul de zi Dobrogea nr.4</t>
  </si>
  <si>
    <t>servicii și demersuri privind obținerea de autorizații, taxe aferente, avize, notificări, taxe de timbru, taxe timbru fiscal, taxe CNCIR, taxe alte autorizații, etc  pt DAS - sediul central și sediile secundare</t>
  </si>
  <si>
    <t>formulare tipărite  solicitate de serviciile DAS, etc</t>
  </si>
  <si>
    <t>servicii administrare reţele și servicii informatice, servicii administrare, mentenanță, acces program Infocet DAS, materiale aferente, etc.</t>
  </si>
  <si>
    <t>PROGRAMUL ANUAL AL ACHIZIŢIILOR PUBLICE PE ANUL 2019</t>
  </si>
  <si>
    <t>20.05.01</t>
  </si>
  <si>
    <t>uniforme și echipament</t>
  </si>
  <si>
    <t xml:space="preserve">  APA, CANALIZARE TVA 9%, </t>
  </si>
  <si>
    <t>TRUSOU NOU-NĂSCUȚI</t>
  </si>
  <si>
    <t>PROCEDURĂ SIMPLIFICATĂ</t>
  </si>
  <si>
    <t>MARTIE 2019</t>
  </si>
  <si>
    <t>MAI 2019</t>
  </si>
  <si>
    <t>25</t>
  </si>
  <si>
    <t>26</t>
  </si>
  <si>
    <t>27</t>
  </si>
  <si>
    <t>28</t>
  </si>
  <si>
    <t>29</t>
  </si>
  <si>
    <t>30</t>
  </si>
  <si>
    <t>31</t>
  </si>
  <si>
    <t>33</t>
  </si>
  <si>
    <t>34</t>
  </si>
  <si>
    <t>35</t>
  </si>
  <si>
    <t>36</t>
  </si>
  <si>
    <t>37</t>
  </si>
  <si>
    <t>38</t>
  </si>
  <si>
    <t>39</t>
  </si>
  <si>
    <t>ÎN FORMĂ INIȚIALĂ</t>
  </si>
  <si>
    <t>19200000-8 18411000-3 21222120-2 24520000-5 25122340-7</t>
  </si>
  <si>
    <t xml:space="preserve"> IAN 2019</t>
  </si>
  <si>
    <t>IULIE 2019</t>
  </si>
  <si>
    <t>APRILIE 2019</t>
  </si>
  <si>
    <t>AUGUST 2019</t>
  </si>
  <si>
    <t>LICITAȚIE DESCHISĂ</t>
  </si>
  <si>
    <t>MAR 2019</t>
  </si>
  <si>
    <t>IULIE  2019</t>
  </si>
  <si>
    <t>APR    2019</t>
  </si>
  <si>
    <t>IUNIE 2019</t>
  </si>
  <si>
    <t>MARTIE  2019</t>
  </si>
  <si>
    <t>NOI 2019</t>
  </si>
  <si>
    <t>APR 2019</t>
  </si>
  <si>
    <t>DEC 2019</t>
  </si>
  <si>
    <t>APRILIE    2019</t>
  </si>
  <si>
    <t>MAR    2019</t>
  </si>
  <si>
    <t>FEB 2019</t>
  </si>
  <si>
    <t>MAI  2019</t>
  </si>
  <si>
    <t>APRILIE  2019</t>
  </si>
  <si>
    <t>19</t>
  </si>
  <si>
    <t>20</t>
  </si>
  <si>
    <t>21</t>
  </si>
  <si>
    <t>22</t>
  </si>
  <si>
    <t>23</t>
  </si>
  <si>
    <t>24</t>
  </si>
  <si>
    <t>32</t>
  </si>
  <si>
    <t>AUG 2019</t>
  </si>
  <si>
    <r>
      <t xml:space="preserve">TOTAL </t>
    </r>
    <r>
      <rPr>
        <b/>
        <sz val="12"/>
        <color indexed="8"/>
        <rFont val="Times new roman"/>
        <family val="1"/>
      </rPr>
      <t>RD.20.05.01</t>
    </r>
  </si>
  <si>
    <t>IAN 2019</t>
  </si>
  <si>
    <t xml:space="preserve">cartuşe  imprimante, etc, achiziționate pe proiect CMSS, și alte cartușe imprimante achiziționate, ribbon, cartuș copiator, etc, cartușe cu toner pentru copiatoare, fax, filme pentru fax, cartușe pt. Imprim. </t>
  </si>
  <si>
    <t>80726/12.12.2018</t>
  </si>
  <si>
    <t>Gheorghe Comănelea</t>
  </si>
  <si>
    <t>DIRECȚIA DE ASISTENȚĂ SOCIALĂ BRAȘOV</t>
  </si>
  <si>
    <t xml:space="preserve">  OBIECTUL  ACHIZIȚIEI DIRECTE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</si>
</sst>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1"/>
      <color indexed="8"/>
      <name val="Times new roman"/>
      <family val="1"/>
      <charset val="238"/>
    </font>
    <font>
      <sz val="11"/>
      <color indexed="8"/>
      <name val="Times new roman"/>
      <family val="1"/>
      <charset val="238"/>
    </font>
    <font>
      <sz val="11"/>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b/>
      <sz val="12"/>
      <name val="Times New Roman"/>
      <family val="1"/>
      <charset val="238"/>
    </font>
    <font>
      <sz val="12"/>
      <color indexed="25"/>
      <name val="Times New Roman"/>
      <family val="1"/>
      <charset val="238"/>
    </font>
    <font>
      <b/>
      <sz val="11"/>
      <name val="Times New Roman"/>
      <family val="1"/>
      <charset val="238"/>
    </font>
    <font>
      <sz val="11.5"/>
      <color indexed="8"/>
      <name val="Times new roman"/>
      <family val="1"/>
      <charset val="238"/>
    </font>
    <font>
      <b/>
      <sz val="11.5"/>
      <color indexed="8"/>
      <name val="Times new roman"/>
      <family val="1"/>
      <charset val="238"/>
    </font>
    <font>
      <sz val="11.5"/>
      <name val="Times new roman"/>
      <family val="1"/>
      <charset val="238"/>
    </font>
    <font>
      <b/>
      <sz val="11.5"/>
      <name val="Times new roman"/>
      <family val="1"/>
      <charset val="238"/>
    </font>
    <font>
      <sz val="11.5"/>
      <color indexed="25"/>
      <name val="Times new roman"/>
      <family val="1"/>
      <charset val="238"/>
    </font>
    <font>
      <sz val="14"/>
      <color indexed="8"/>
      <name val="Times new roman"/>
      <family val="1"/>
      <charset val="238"/>
    </font>
    <font>
      <b/>
      <sz val="12"/>
      <color rgb="FF000000"/>
      <name val="Times New Roman"/>
      <family val="1"/>
      <charset val="238"/>
    </font>
    <font>
      <sz val="10"/>
      <color indexed="8"/>
      <name val="Times new roman"/>
      <family val="1"/>
      <charset val="238"/>
    </font>
    <font>
      <sz val="12"/>
      <color indexed="8"/>
      <name val="Times new roman"/>
      <family val="1"/>
    </font>
    <font>
      <b/>
      <sz val="12"/>
      <color indexed="8"/>
      <name val="Times new roman"/>
      <family val="1"/>
    </font>
    <font>
      <b/>
      <sz val="12"/>
      <name val="Times new roman"/>
      <family val="1"/>
    </font>
    <font>
      <b/>
      <sz val="10"/>
      <name val="Times New Roman"/>
      <family val="1"/>
      <charset val="238"/>
    </font>
    <font>
      <b/>
      <sz val="10"/>
      <color indexed="8"/>
      <name val="Times New Roman"/>
      <family val="1"/>
      <charset val="238"/>
    </font>
    <font>
      <sz val="10"/>
      <name val="Times New Roman"/>
      <family val="1"/>
      <charset val="23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style="medium">
        <color indexed="59"/>
      </bottom>
      <diagonal/>
    </border>
    <border>
      <left/>
      <right style="medium">
        <color indexed="59"/>
      </right>
      <top/>
      <bottom style="medium">
        <color indexed="59"/>
      </bottom>
      <diagonal/>
    </border>
    <border>
      <left style="medium">
        <color indexed="59"/>
      </left>
      <right style="medium">
        <color indexed="59"/>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59"/>
      </right>
      <top/>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59"/>
      </top>
      <bottom/>
      <diagonal/>
    </border>
    <border>
      <left style="medium">
        <color indexed="59"/>
      </left>
      <right style="medium">
        <color indexed="64"/>
      </right>
      <top style="medium">
        <color indexed="59"/>
      </top>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9" fillId="23" borderId="7" applyNumberFormat="0" applyAlignment="0" applyProtection="0"/>
    <xf numFmtId="0" fontId="15" fillId="20" borderId="8" applyNumberFormat="0" applyAlignment="0" applyProtection="0"/>
    <xf numFmtId="9" fontId="1" fillId="0" borderId="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53">
    <xf numFmtId="0" fontId="0" fillId="0" borderId="0" xfId="0"/>
    <xf numFmtId="0" fontId="25" fillId="0" borderId="23" xfId="0" applyFont="1" applyBorder="1" applyAlignment="1">
      <alignment horizontal="center" vertical="center"/>
    </xf>
    <xf numFmtId="0" fontId="25" fillId="0" borderId="19" xfId="0" applyFont="1" applyBorder="1" applyAlignment="1">
      <alignment vertical="center" wrapText="1"/>
    </xf>
    <xf numFmtId="0" fontId="25" fillId="0" borderId="19" xfId="0" applyFont="1" applyBorder="1" applyAlignment="1">
      <alignment horizontal="center" vertical="center"/>
    </xf>
    <xf numFmtId="0" fontId="25"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horizontal="center" vertical="center" wrapText="1"/>
    </xf>
    <xf numFmtId="0" fontId="25" fillId="0" borderId="0" xfId="0" applyFont="1" applyAlignment="1">
      <alignment horizontal="center" vertical="center" wrapText="1"/>
    </xf>
    <xf numFmtId="0" fontId="28" fillId="0" borderId="0" xfId="0" applyFont="1" applyAlignment="1">
      <alignment vertical="center"/>
    </xf>
    <xf numFmtId="0" fontId="25" fillId="0" borderId="0" xfId="0" applyFont="1" applyAlignment="1">
      <alignment horizontal="left" vertical="center"/>
    </xf>
    <xf numFmtId="0" fontId="25" fillId="0" borderId="0" xfId="0" applyFont="1" applyAlignment="1">
      <alignment horizontal="right" vertical="center"/>
    </xf>
    <xf numFmtId="0" fontId="28" fillId="0" borderId="0" xfId="0" applyFont="1" applyAlignment="1">
      <alignment vertical="center" wrapText="1"/>
    </xf>
    <xf numFmtId="0" fontId="25" fillId="0" borderId="26" xfId="0" applyFont="1" applyBorder="1" applyAlignment="1">
      <alignment horizontal="center" vertical="center" wrapText="1"/>
    </xf>
    <xf numFmtId="49" fontId="25" fillId="0" borderId="19" xfId="0" applyNumberFormat="1" applyFont="1" applyBorder="1" applyAlignment="1">
      <alignment horizontal="center" vertical="center"/>
    </xf>
    <xf numFmtId="49" fontId="25" fillId="0" borderId="0" xfId="0" applyNumberFormat="1" applyFont="1" applyBorder="1" applyAlignment="1">
      <alignment horizontal="center" vertical="center"/>
    </xf>
    <xf numFmtId="0" fontId="25" fillId="0" borderId="0" xfId="0" applyFont="1" applyBorder="1" applyAlignment="1">
      <alignment horizontal="center" vertical="center" textRotation="90" wrapText="1"/>
    </xf>
    <xf numFmtId="0" fontId="25" fillId="0" borderId="12" xfId="0" applyFont="1" applyBorder="1" applyAlignment="1">
      <alignment horizontal="center" vertical="center" textRotation="90" wrapText="1"/>
    </xf>
    <xf numFmtId="0" fontId="25" fillId="0" borderId="22" xfId="0" applyFont="1" applyBorder="1" applyAlignment="1">
      <alignment horizontal="center" vertical="center" textRotation="90" wrapText="1"/>
    </xf>
    <xf numFmtId="0" fontId="25" fillId="0" borderId="10" xfId="0" applyFont="1" applyBorder="1" applyAlignment="1">
      <alignment horizontal="center" vertical="center" textRotation="90" wrapText="1"/>
    </xf>
    <xf numFmtId="0" fontId="28" fillId="0" borderId="19" xfId="0" applyFont="1" applyBorder="1" applyAlignment="1">
      <alignment horizontal="center" vertical="center"/>
    </xf>
    <xf numFmtId="0" fontId="25" fillId="0" borderId="19" xfId="0" applyFont="1" applyBorder="1" applyAlignment="1">
      <alignment horizontal="center" vertical="center" wrapText="1"/>
    </xf>
    <xf numFmtId="2" fontId="30" fillId="0" borderId="19" xfId="0" applyNumberFormat="1" applyFont="1" applyBorder="1" applyAlignment="1">
      <alignment horizontal="center" vertical="center"/>
    </xf>
    <xf numFmtId="0" fontId="28" fillId="0" borderId="0" xfId="0" applyFont="1" applyBorder="1" applyAlignment="1">
      <alignment vertical="center"/>
    </xf>
    <xf numFmtId="49" fontId="25" fillId="0" borderId="19" xfId="0" applyNumberFormat="1" applyFont="1" applyBorder="1" applyAlignment="1">
      <alignment horizontal="center" vertical="center" wrapText="1"/>
    </xf>
    <xf numFmtId="0" fontId="30" fillId="0" borderId="19" xfId="0" quotePrefix="1" applyNumberFormat="1" applyFont="1" applyBorder="1" applyAlignment="1">
      <alignment horizontal="center" vertical="center"/>
    </xf>
    <xf numFmtId="1" fontId="30" fillId="0" borderId="19" xfId="0" applyNumberFormat="1" applyFont="1" applyBorder="1" applyAlignment="1">
      <alignment horizontal="center" vertical="center"/>
    </xf>
    <xf numFmtId="0" fontId="30" fillId="0" borderId="19" xfId="0" applyNumberFormat="1" applyFont="1" applyBorder="1" applyAlignment="1">
      <alignment horizontal="center" vertical="center"/>
    </xf>
    <xf numFmtId="0" fontId="29" fillId="0" borderId="19" xfId="0" applyFont="1" applyBorder="1" applyAlignment="1">
      <alignment horizontal="center" vertical="center"/>
    </xf>
    <xf numFmtId="2" fontId="30" fillId="0" borderId="19" xfId="0" applyNumberFormat="1" applyFont="1" applyBorder="1" applyAlignment="1">
      <alignment horizontal="center" vertical="center" wrapText="1"/>
    </xf>
    <xf numFmtId="0" fontId="30" fillId="0" borderId="19" xfId="0" applyFont="1" applyBorder="1" applyAlignment="1">
      <alignment horizontal="center" vertical="center"/>
    </xf>
    <xf numFmtId="0" fontId="31" fillId="0" borderId="0" xfId="0" applyFont="1" applyAlignment="1">
      <alignment vertical="center"/>
    </xf>
    <xf numFmtId="2" fontId="30" fillId="0" borderId="19" xfId="0" quotePrefix="1" applyNumberFormat="1" applyFont="1" applyBorder="1" applyAlignment="1">
      <alignment horizontal="center" vertical="center"/>
    </xf>
    <xf numFmtId="0" fontId="28" fillId="0" borderId="19" xfId="0" applyFont="1" applyBorder="1" applyAlignment="1">
      <alignment vertical="center" wrapText="1"/>
    </xf>
    <xf numFmtId="0" fontId="25" fillId="0" borderId="19" xfId="0" applyFont="1" applyBorder="1" applyAlignment="1">
      <alignment vertical="center"/>
    </xf>
    <xf numFmtId="0" fontId="30" fillId="0" borderId="0" xfId="0" applyFont="1" applyAlignment="1">
      <alignment horizontal="center" vertical="center"/>
    </xf>
    <xf numFmtId="0" fontId="29" fillId="0" borderId="0" xfId="0" applyFont="1" applyAlignment="1">
      <alignment vertical="center"/>
    </xf>
    <xf numFmtId="0" fontId="28" fillId="0" borderId="0" xfId="0" applyFont="1"/>
    <xf numFmtId="0" fontId="28" fillId="0" borderId="0" xfId="0" applyFont="1" applyAlignment="1">
      <alignment horizontal="left"/>
    </xf>
    <xf numFmtId="0" fontId="28" fillId="0" borderId="0" xfId="0" applyFont="1" applyAlignment="1">
      <alignment horizontal="left" vertical="center"/>
    </xf>
    <xf numFmtId="0" fontId="28" fillId="0" borderId="0" xfId="0" applyFont="1" applyAlignment="1">
      <alignment vertical="center"/>
    </xf>
    <xf numFmtId="0" fontId="28" fillId="0" borderId="0" xfId="0" applyFont="1" applyBorder="1" applyAlignment="1">
      <alignment horizontal="center"/>
    </xf>
    <xf numFmtId="0" fontId="28" fillId="0" borderId="0" xfId="0" applyFont="1" applyBorder="1" applyAlignment="1">
      <alignment horizontal="center" vertical="center" wrapText="1"/>
    </xf>
    <xf numFmtId="0" fontId="29" fillId="0" borderId="0" xfId="0" applyFont="1" applyBorder="1" applyAlignment="1"/>
    <xf numFmtId="0" fontId="25" fillId="0" borderId="0" xfId="0" applyFont="1" applyAlignment="1">
      <alignment vertical="center" wrapText="1"/>
    </xf>
    <xf numFmtId="0" fontId="28" fillId="0" borderId="0" xfId="0" applyFont="1" applyAlignment="1">
      <alignment horizontal="center"/>
    </xf>
    <xf numFmtId="0" fontId="29" fillId="0" borderId="0" xfId="0" applyFont="1"/>
    <xf numFmtId="0" fontId="25" fillId="0" borderId="0"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8" xfId="0" applyFont="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center" vertical="center" wrapText="1"/>
    </xf>
    <xf numFmtId="0" fontId="34" fillId="0" borderId="30" xfId="0" applyFont="1" applyBorder="1" applyAlignment="1">
      <alignment horizontal="righ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3" fillId="0" borderId="28" xfId="0" applyFont="1" applyBorder="1" applyAlignment="1">
      <alignment vertical="center"/>
    </xf>
    <xf numFmtId="0" fontId="33" fillId="0" borderId="0" xfId="0" applyFont="1" applyAlignment="1">
      <alignment vertical="center"/>
    </xf>
    <xf numFmtId="0" fontId="33" fillId="0" borderId="30" xfId="0" applyFont="1" applyBorder="1" applyAlignment="1">
      <alignment vertical="center" wrapText="1"/>
    </xf>
    <xf numFmtId="0" fontId="33" fillId="0" borderId="30" xfId="0" applyFont="1" applyBorder="1" applyAlignment="1">
      <alignment horizontal="center" vertical="center" wrapText="1"/>
    </xf>
    <xf numFmtId="0" fontId="33" fillId="0" borderId="0" xfId="0" applyFont="1" applyAlignment="1">
      <alignment horizontal="center" vertical="center" wrapText="1"/>
    </xf>
    <xf numFmtId="0" fontId="34" fillId="0" borderId="0" xfId="0" applyFont="1" applyBorder="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left" vertical="center"/>
    </xf>
    <xf numFmtId="9" fontId="35" fillId="0" borderId="0" xfId="39" applyFont="1" applyAlignment="1">
      <alignment horizontal="center" vertical="center"/>
    </xf>
    <xf numFmtId="0" fontId="33" fillId="0" borderId="30" xfId="0" applyFont="1" applyBorder="1" applyAlignment="1">
      <alignment horizontal="center" vertical="center"/>
    </xf>
    <xf numFmtId="0" fontId="33" fillId="0" borderId="28" xfId="0" applyFont="1" applyBorder="1" applyAlignment="1">
      <alignment horizontal="center" vertical="center"/>
    </xf>
    <xf numFmtId="0" fontId="34" fillId="0" borderId="0" xfId="0" applyFont="1" applyBorder="1" applyAlignment="1">
      <alignment horizontal="right" vertical="center"/>
    </xf>
    <xf numFmtId="0" fontId="34" fillId="0" borderId="19" xfId="0" applyFont="1" applyBorder="1" applyAlignment="1">
      <alignment horizontal="center" vertical="center" wrapText="1"/>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4" fillId="0" borderId="32" xfId="0" applyFont="1" applyBorder="1" applyAlignment="1">
      <alignment horizontal="center" vertical="center" textRotation="90" wrapText="1"/>
    </xf>
    <xf numFmtId="0" fontId="34" fillId="0" borderId="17" xfId="0" applyFont="1" applyBorder="1" applyAlignment="1">
      <alignment horizontal="center" vertical="center" textRotation="90" wrapText="1"/>
    </xf>
    <xf numFmtId="0" fontId="34" fillId="0" borderId="35" xfId="0" applyFont="1" applyBorder="1" applyAlignment="1">
      <alignment horizontal="center" vertical="center" textRotation="90" wrapText="1"/>
    </xf>
    <xf numFmtId="0" fontId="34" fillId="0" borderId="31" xfId="0" applyFont="1" applyBorder="1" applyAlignment="1">
      <alignment horizontal="center" vertical="center" textRotation="90" wrapText="1"/>
    </xf>
    <xf numFmtId="0" fontId="34" fillId="0" borderId="25" xfId="0" applyFont="1" applyBorder="1" applyAlignment="1">
      <alignment horizontal="center" vertical="center" textRotation="90" wrapText="1"/>
    </xf>
    <xf numFmtId="0" fontId="34" fillId="0" borderId="27" xfId="0" applyFont="1" applyBorder="1" applyAlignment="1">
      <alignment horizontal="center" vertical="center" textRotation="90" wrapText="1"/>
    </xf>
    <xf numFmtId="0" fontId="34" fillId="0" borderId="18" xfId="0" applyFont="1" applyBorder="1" applyAlignment="1">
      <alignment horizontal="center" vertical="center" textRotation="90" wrapText="1"/>
    </xf>
    <xf numFmtId="0" fontId="33" fillId="0" borderId="25" xfId="0" applyFont="1" applyBorder="1" applyAlignment="1">
      <alignment horizontal="center" vertical="center"/>
    </xf>
    <xf numFmtId="0" fontId="34" fillId="0" borderId="25" xfId="0" applyFont="1" applyBorder="1" applyAlignment="1">
      <alignment horizontal="center" vertical="center"/>
    </xf>
    <xf numFmtId="0" fontId="33" fillId="0" borderId="29" xfId="0" applyFont="1" applyBorder="1" applyAlignment="1">
      <alignment horizontal="center" vertical="center"/>
    </xf>
    <xf numFmtId="0" fontId="34" fillId="0" borderId="19" xfId="0" applyFont="1" applyBorder="1" applyAlignment="1">
      <alignment horizontal="center" vertical="center" textRotation="90" wrapText="1"/>
    </xf>
    <xf numFmtId="0" fontId="34" fillId="0" borderId="20" xfId="0" applyFont="1" applyBorder="1" applyAlignment="1">
      <alignment horizontal="center" vertical="center" wrapText="1"/>
    </xf>
    <xf numFmtId="0" fontId="34" fillId="0" borderId="19" xfId="0" applyFont="1" applyBorder="1" applyAlignment="1">
      <alignment horizontal="center" vertical="center"/>
    </xf>
    <xf numFmtId="0" fontId="33" fillId="0" borderId="19" xfId="0" applyFont="1" applyBorder="1" applyAlignment="1">
      <alignment horizontal="center" vertical="center"/>
    </xf>
    <xf numFmtId="0" fontId="34" fillId="0" borderId="19" xfId="0" applyFont="1" applyBorder="1" applyAlignment="1">
      <alignment vertical="center" wrapText="1"/>
    </xf>
    <xf numFmtId="49" fontId="33" fillId="0" borderId="19" xfId="0" applyNumberFormat="1"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vertical="center"/>
    </xf>
    <xf numFmtId="49" fontId="33" fillId="0" borderId="19" xfId="0" applyNumberFormat="1" applyFont="1" applyBorder="1" applyAlignment="1">
      <alignment horizontal="center" vertical="center" textRotation="90" wrapText="1"/>
    </xf>
    <xf numFmtId="0" fontId="33" fillId="0" borderId="19" xfId="0" applyFont="1" applyBorder="1" applyAlignment="1">
      <alignment horizontal="center" vertical="center" textRotation="90"/>
    </xf>
    <xf numFmtId="0" fontId="33" fillId="0" borderId="0" xfId="0" applyFont="1"/>
    <xf numFmtId="0" fontId="35" fillId="0" borderId="0" xfId="0" applyFont="1"/>
    <xf numFmtId="0" fontId="34" fillId="0" borderId="0" xfId="0" applyFont="1" applyAlignment="1">
      <alignment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xf>
    <xf numFmtId="0" fontId="21" fillId="0" borderId="19" xfId="0" applyFont="1" applyBorder="1" applyAlignment="1">
      <alignment horizontal="center" vertical="center" wrapText="1"/>
    </xf>
    <xf numFmtId="49" fontId="21" fillId="0" borderId="19" xfId="0" applyNumberFormat="1" applyFont="1" applyBorder="1" applyAlignment="1">
      <alignment horizontal="center" vertical="center"/>
    </xf>
    <xf numFmtId="0" fontId="38" fillId="0" borderId="0" xfId="0" applyFont="1" applyAlignment="1">
      <alignment horizontal="center" vertical="center"/>
    </xf>
    <xf numFmtId="0" fontId="21" fillId="0" borderId="0" xfId="0" applyFont="1" applyAlignment="1">
      <alignment horizontal="center" vertical="center"/>
    </xf>
    <xf numFmtId="0" fontId="38" fillId="0" borderId="0" xfId="0" applyFont="1" applyAlignment="1">
      <alignment vertical="center" wrapText="1"/>
    </xf>
    <xf numFmtId="0" fontId="21" fillId="0" borderId="0" xfId="0" applyFont="1" applyAlignment="1">
      <alignment horizontal="center" vertical="center" wrapText="1"/>
    </xf>
    <xf numFmtId="0" fontId="38" fillId="0" borderId="0" xfId="0" applyFont="1" applyAlignment="1">
      <alignment horizontal="center" vertical="center" wrapText="1"/>
    </xf>
    <xf numFmtId="0" fontId="21" fillId="0" borderId="0" xfId="0" applyFont="1" applyAlignment="1">
      <alignment vertical="center"/>
    </xf>
    <xf numFmtId="0" fontId="21" fillId="0" borderId="0" xfId="0" applyFont="1" applyAlignment="1">
      <alignment horizontal="left" vertical="center"/>
    </xf>
    <xf numFmtId="0" fontId="38" fillId="0" borderId="0" xfId="0" applyFont="1" applyAlignment="1">
      <alignment vertical="center"/>
    </xf>
    <xf numFmtId="0" fontId="28" fillId="0" borderId="0" xfId="0" applyFont="1" applyAlignment="1">
      <alignment vertical="center"/>
    </xf>
    <xf numFmtId="0" fontId="25" fillId="0" borderId="0" xfId="0" applyFont="1" applyBorder="1" applyAlignment="1">
      <alignment vertical="center"/>
    </xf>
    <xf numFmtId="0" fontId="28" fillId="0" borderId="0" xfId="0" applyFont="1" applyAlignment="1">
      <alignment horizontal="center"/>
    </xf>
    <xf numFmtId="2" fontId="30" fillId="0" borderId="0" xfId="0" applyNumberFormat="1" applyFont="1" applyBorder="1" applyAlignment="1">
      <alignment horizontal="center" vertical="center"/>
    </xf>
    <xf numFmtId="0" fontId="28" fillId="0" borderId="0" xfId="0" applyFont="1" applyAlignment="1"/>
    <xf numFmtId="2" fontId="25" fillId="0" borderId="0" xfId="0" applyNumberFormat="1" applyFont="1" applyAlignment="1">
      <alignment horizontal="center" vertical="center"/>
    </xf>
    <xf numFmtId="0" fontId="28" fillId="0" borderId="0" xfId="0" applyFont="1" applyAlignment="1">
      <alignment horizontal="center" vertical="center"/>
    </xf>
    <xf numFmtId="0" fontId="28" fillId="0" borderId="0" xfId="0" applyFont="1" applyAlignment="1">
      <alignment vertical="center"/>
    </xf>
    <xf numFmtId="0" fontId="25" fillId="0" borderId="21" xfId="0" applyFont="1" applyBorder="1" applyAlignment="1">
      <alignment horizontal="center" vertical="center"/>
    </xf>
    <xf numFmtId="0" fontId="20" fillId="0" borderId="0" xfId="0" applyFont="1" applyAlignment="1">
      <alignment horizontal="center" vertical="center" wrapText="1"/>
    </xf>
    <xf numFmtId="0" fontId="21" fillId="0" borderId="27" xfId="0" applyFont="1" applyBorder="1" applyAlignment="1">
      <alignment horizontal="center" vertical="center"/>
    </xf>
    <xf numFmtId="0" fontId="25" fillId="0" borderId="26" xfId="0" applyFont="1" applyBorder="1" applyAlignment="1">
      <alignment horizontal="center" vertical="center"/>
    </xf>
    <xf numFmtId="0" fontId="28" fillId="0" borderId="0" xfId="0" applyFont="1" applyAlignment="1">
      <alignment horizontal="center" vertical="center"/>
    </xf>
    <xf numFmtId="0" fontId="28" fillId="0" borderId="0" xfId="0" applyFont="1" applyAlignment="1">
      <alignment vertical="center"/>
    </xf>
    <xf numFmtId="0" fontId="21" fillId="0" borderId="26" xfId="0" applyFont="1" applyBorder="1" applyAlignment="1">
      <alignment horizontal="center" vertical="center"/>
    </xf>
    <xf numFmtId="0" fontId="25" fillId="0" borderId="26" xfId="0" applyFont="1" applyBorder="1" applyAlignment="1">
      <alignment vertical="center"/>
    </xf>
    <xf numFmtId="0" fontId="25" fillId="0" borderId="21" xfId="0" applyFont="1" applyBorder="1" applyAlignment="1">
      <alignment vertical="center"/>
    </xf>
    <xf numFmtId="0" fontId="25" fillId="0" borderId="23" xfId="0" applyFont="1" applyBorder="1" applyAlignment="1">
      <alignment vertical="center"/>
    </xf>
    <xf numFmtId="0" fontId="25" fillId="0" borderId="11" xfId="0" applyFont="1" applyBorder="1" applyAlignment="1">
      <alignment horizontal="center" vertical="center" textRotation="90" wrapText="1"/>
    </xf>
    <xf numFmtId="0" fontId="29" fillId="0" borderId="0" xfId="0" applyFont="1" applyBorder="1" applyAlignment="1">
      <alignment vertical="center"/>
    </xf>
    <xf numFmtId="0" fontId="28" fillId="0" borderId="0" xfId="0" applyFont="1" applyAlignment="1">
      <alignment vertical="center"/>
    </xf>
    <xf numFmtId="0" fontId="28" fillId="0" borderId="0" xfId="0" applyFont="1" applyAlignment="1">
      <alignment vertical="center" wrapText="1"/>
    </xf>
    <xf numFmtId="0" fontId="29" fillId="0" borderId="0" xfId="0" applyFont="1" applyBorder="1" applyAlignment="1"/>
    <xf numFmtId="0" fontId="33" fillId="0" borderId="19" xfId="0" applyFont="1" applyBorder="1" applyAlignment="1">
      <alignment horizontal="center" vertical="center" textRotation="90" wrapText="1"/>
    </xf>
    <xf numFmtId="0" fontId="25" fillId="0" borderId="0" xfId="0" applyFont="1" applyBorder="1" applyAlignment="1">
      <alignment horizontal="center" vertical="center"/>
    </xf>
    <xf numFmtId="0" fontId="30" fillId="0" borderId="0" xfId="0" applyFont="1" applyBorder="1" applyAlignment="1">
      <alignment horizontal="center" vertical="center"/>
    </xf>
    <xf numFmtId="0" fontId="28" fillId="0" borderId="0" xfId="0" applyFont="1" applyAlignment="1">
      <alignment vertical="center"/>
    </xf>
    <xf numFmtId="0" fontId="28" fillId="0" borderId="28" xfId="0" applyFont="1" applyBorder="1" applyAlignment="1">
      <alignment vertical="center"/>
    </xf>
    <xf numFmtId="0" fontId="30" fillId="0" borderId="19" xfId="0" applyFont="1" applyBorder="1" applyAlignment="1">
      <alignment horizontal="center" vertical="center" wrapText="1"/>
    </xf>
    <xf numFmtId="0" fontId="34" fillId="0" borderId="22" xfId="0" applyFont="1" applyBorder="1" applyAlignment="1">
      <alignment horizontal="center" vertical="center" textRotation="90" wrapText="1"/>
    </xf>
    <xf numFmtId="49" fontId="25" fillId="0" borderId="26" xfId="0" applyNumberFormat="1" applyFont="1" applyBorder="1" applyAlignment="1">
      <alignment horizontal="center" vertical="center"/>
    </xf>
    <xf numFmtId="0" fontId="28" fillId="0" borderId="30" xfId="0" applyFont="1" applyBorder="1" applyAlignment="1">
      <alignment horizontal="right" vertical="center"/>
    </xf>
    <xf numFmtId="0" fontId="28" fillId="0" borderId="0" xfId="0" applyFont="1" applyBorder="1" applyAlignment="1">
      <alignment horizontal="center" vertical="center"/>
    </xf>
    <xf numFmtId="0" fontId="25" fillId="0" borderId="0" xfId="0" applyFont="1" applyBorder="1" applyAlignment="1">
      <alignment horizontal="center" vertical="center" textRotation="90"/>
    </xf>
    <xf numFmtId="0" fontId="25" fillId="0" borderId="0" xfId="0" applyFont="1" applyBorder="1" applyAlignment="1">
      <alignment vertical="center" wrapText="1"/>
    </xf>
    <xf numFmtId="2" fontId="30" fillId="0" borderId="0" xfId="0" quotePrefix="1" applyNumberFormat="1" applyFont="1" applyBorder="1" applyAlignment="1">
      <alignment horizontal="center" vertical="center"/>
    </xf>
    <xf numFmtId="0" fontId="28" fillId="0" borderId="0" xfId="0" applyFont="1" applyAlignment="1">
      <alignment vertical="center"/>
    </xf>
    <xf numFmtId="0" fontId="22" fillId="0" borderId="19" xfId="0" applyFont="1" applyBorder="1" applyAlignment="1">
      <alignment vertical="center"/>
    </xf>
    <xf numFmtId="0" fontId="28" fillId="0" borderId="0" xfId="0" applyFont="1" applyAlignment="1">
      <alignment horizontal="center" vertical="center"/>
    </xf>
    <xf numFmtId="0" fontId="30" fillId="0" borderId="0" xfId="0" applyFont="1" applyBorder="1" applyAlignment="1">
      <alignment horizontal="center" vertical="center"/>
    </xf>
    <xf numFmtId="0" fontId="28" fillId="0" borderId="0" xfId="0" applyFont="1" applyAlignment="1">
      <alignment vertical="center"/>
    </xf>
    <xf numFmtId="0" fontId="43" fillId="0" borderId="19" xfId="0" applyFont="1" applyBorder="1" applyAlignment="1">
      <alignment horizontal="center" vertical="center"/>
    </xf>
    <xf numFmtId="0" fontId="42" fillId="0" borderId="19" xfId="0" applyFont="1" applyBorder="1" applyAlignment="1">
      <alignment horizontal="center" vertical="center"/>
    </xf>
    <xf numFmtId="0" fontId="29" fillId="0" borderId="19" xfId="0" applyFont="1" applyBorder="1" applyAlignment="1">
      <alignment vertical="center"/>
    </xf>
    <xf numFmtId="1" fontId="43" fillId="0" borderId="19" xfId="0" applyNumberFormat="1" applyFont="1" applyBorder="1" applyAlignment="1">
      <alignment horizontal="center" vertical="center"/>
    </xf>
    <xf numFmtId="0" fontId="28" fillId="0" borderId="19" xfId="0" applyFont="1" applyBorder="1" applyAlignment="1">
      <alignment wrapText="1"/>
    </xf>
    <xf numFmtId="0" fontId="23" fillId="0" borderId="19" xfId="0" applyFont="1" applyBorder="1" applyAlignment="1">
      <alignment vertical="top" wrapText="1"/>
    </xf>
    <xf numFmtId="0" fontId="28" fillId="0" borderId="19" xfId="0" applyFont="1" applyBorder="1" applyAlignment="1">
      <alignment vertical="top" wrapText="1"/>
    </xf>
    <xf numFmtId="0" fontId="33" fillId="0" borderId="19" xfId="0" applyFont="1" applyFill="1" applyBorder="1" applyAlignment="1">
      <alignment vertical="top" wrapText="1"/>
    </xf>
    <xf numFmtId="0" fontId="25" fillId="0" borderId="19" xfId="0" applyFont="1" applyFill="1" applyBorder="1" applyAlignment="1">
      <alignment horizontal="center" vertical="center" wrapText="1"/>
    </xf>
    <xf numFmtId="0" fontId="43" fillId="24" borderId="19" xfId="0" applyFont="1" applyFill="1" applyBorder="1" applyAlignment="1">
      <alignment horizontal="center" vertical="center"/>
    </xf>
    <xf numFmtId="0" fontId="43" fillId="0" borderId="19" xfId="0" applyFont="1" applyBorder="1" applyAlignment="1">
      <alignment vertical="center"/>
    </xf>
    <xf numFmtId="0" fontId="39" fillId="0" borderId="19" xfId="0" applyFont="1" applyBorder="1" applyAlignment="1">
      <alignment horizontal="left"/>
    </xf>
    <xf numFmtId="0" fontId="30" fillId="0" borderId="19" xfId="0" applyFont="1" applyBorder="1" applyAlignment="1">
      <alignment vertical="center"/>
    </xf>
    <xf numFmtId="0" fontId="28" fillId="0" borderId="0" xfId="0" applyFont="1" applyAlignment="1">
      <alignment horizontal="center" vertical="center"/>
    </xf>
    <xf numFmtId="0" fontId="29" fillId="0" borderId="0" xfId="0" applyFont="1" applyBorder="1" applyAlignment="1"/>
    <xf numFmtId="0" fontId="28" fillId="0" borderId="0" xfId="0" applyFont="1" applyAlignment="1">
      <alignment vertical="center"/>
    </xf>
    <xf numFmtId="2" fontId="32" fillId="0" borderId="19" xfId="0" applyNumberFormat="1" applyFont="1" applyBorder="1" applyAlignment="1">
      <alignment horizontal="center" vertical="center"/>
    </xf>
    <xf numFmtId="0" fontId="22" fillId="0" borderId="19" xfId="0" applyFont="1" applyBorder="1" applyAlignment="1">
      <alignment horizontal="center" vertical="center"/>
    </xf>
    <xf numFmtId="0" fontId="24" fillId="0" borderId="19" xfId="0" applyFont="1" applyBorder="1" applyAlignment="1">
      <alignment horizontal="center" vertical="center"/>
    </xf>
    <xf numFmtId="0" fontId="23" fillId="0" borderId="19" xfId="0" applyFont="1" applyBorder="1" applyAlignment="1">
      <alignment horizontal="center" vertical="center"/>
    </xf>
    <xf numFmtId="2" fontId="32" fillId="0" borderId="19" xfId="0" applyNumberFormat="1" applyFont="1" applyBorder="1" applyAlignment="1">
      <alignment horizontal="center" vertical="center" wrapText="1"/>
    </xf>
    <xf numFmtId="49" fontId="32" fillId="0" borderId="19" xfId="0" applyNumberFormat="1" applyFont="1" applyBorder="1" applyAlignment="1">
      <alignment horizontal="center" vertical="center" wrapText="1"/>
    </xf>
    <xf numFmtId="49" fontId="22" fillId="0" borderId="19" xfId="0" applyNumberFormat="1" applyFont="1" applyBorder="1" applyAlignment="1">
      <alignment horizontal="center" vertical="center" wrapText="1"/>
    </xf>
    <xf numFmtId="49" fontId="22" fillId="0" borderId="19" xfId="0" applyNumberFormat="1" applyFont="1" applyBorder="1" applyAlignment="1">
      <alignment horizontal="center" vertical="center"/>
    </xf>
    <xf numFmtId="49" fontId="22" fillId="0" borderId="19" xfId="0" applyNumberFormat="1" applyFont="1" applyBorder="1" applyAlignment="1">
      <alignment vertical="center"/>
    </xf>
    <xf numFmtId="0" fontId="32" fillId="0" borderId="19" xfId="0" applyFont="1" applyBorder="1" applyAlignment="1">
      <alignment vertical="center"/>
    </xf>
    <xf numFmtId="0" fontId="32" fillId="0" borderId="19" xfId="0" applyFont="1" applyBorder="1" applyAlignment="1">
      <alignment horizontal="center" vertical="center" wrapText="1"/>
    </xf>
    <xf numFmtId="0" fontId="23" fillId="0" borderId="19" xfId="0" applyFont="1" applyBorder="1" applyAlignment="1">
      <alignment vertical="center"/>
    </xf>
    <xf numFmtId="49" fontId="32" fillId="0" borderId="19" xfId="0" applyNumberFormat="1" applyFont="1" applyBorder="1" applyAlignment="1">
      <alignment horizontal="center" vertical="center"/>
    </xf>
    <xf numFmtId="0" fontId="42" fillId="0" borderId="25" xfId="0" applyFont="1" applyBorder="1" applyAlignment="1">
      <alignment horizontal="center" vertical="center"/>
    </xf>
    <xf numFmtId="0" fontId="25" fillId="0" borderId="33" xfId="0" applyFont="1" applyBorder="1" applyAlignment="1">
      <alignment horizontal="center" vertical="center" textRotation="90" wrapText="1"/>
    </xf>
    <xf numFmtId="0" fontId="25" fillId="0" borderId="19" xfId="0" applyNumberFormat="1" applyFont="1" applyBorder="1" applyAlignment="1">
      <alignment horizontal="center" vertical="center" wrapText="1"/>
    </xf>
    <xf numFmtId="0" fontId="24" fillId="0" borderId="19" xfId="0" applyFont="1" applyBorder="1" applyAlignment="1">
      <alignment horizontal="center"/>
    </xf>
    <xf numFmtId="0" fontId="32" fillId="0" borderId="19" xfId="0" applyFont="1" applyBorder="1" applyAlignment="1">
      <alignment horizontal="center" vertical="center"/>
    </xf>
    <xf numFmtId="49" fontId="32" fillId="0" borderId="19" xfId="0" applyNumberFormat="1" applyFont="1" applyBorder="1" applyAlignment="1">
      <alignment vertical="center"/>
    </xf>
    <xf numFmtId="0" fontId="24" fillId="0" borderId="19" xfId="0" applyFont="1" applyBorder="1" applyAlignment="1">
      <alignment vertical="center"/>
    </xf>
    <xf numFmtId="0" fontId="28" fillId="0" borderId="19" xfId="0" applyFont="1" applyBorder="1" applyAlignment="1">
      <alignment horizontal="left" vertical="top" wrapText="1"/>
    </xf>
    <xf numFmtId="49" fontId="24" fillId="0" borderId="19" xfId="0" applyNumberFormat="1" applyFont="1" applyBorder="1" applyAlignment="1">
      <alignment horizontal="center" vertical="center"/>
    </xf>
    <xf numFmtId="49" fontId="23" fillId="0" borderId="19" xfId="0" applyNumberFormat="1" applyFont="1" applyBorder="1" applyAlignment="1">
      <alignment horizontal="center" vertical="center"/>
    </xf>
    <xf numFmtId="0" fontId="24" fillId="24" borderId="19" xfId="0" applyFont="1" applyFill="1" applyBorder="1" applyAlignment="1">
      <alignment vertical="top" wrapText="1"/>
    </xf>
    <xf numFmtId="0" fontId="30" fillId="24" borderId="19" xfId="0" applyFont="1" applyFill="1" applyBorder="1" applyAlignment="1">
      <alignment horizontal="center" vertical="center" wrapText="1"/>
    </xf>
    <xf numFmtId="0" fontId="40" fillId="0" borderId="19" xfId="0" applyFont="1" applyBorder="1" applyAlignment="1">
      <alignment vertical="top" wrapText="1"/>
    </xf>
    <xf numFmtId="0" fontId="33" fillId="0" borderId="19" xfId="0" applyFont="1" applyBorder="1" applyAlignment="1">
      <alignment vertical="top" wrapText="1"/>
    </xf>
    <xf numFmtId="0" fontId="25" fillId="0" borderId="19" xfId="0" applyFont="1" applyBorder="1" applyAlignment="1">
      <alignment wrapText="1"/>
    </xf>
    <xf numFmtId="0" fontId="25" fillId="0" borderId="19" xfId="0" applyFont="1" applyBorder="1" applyAlignment="1">
      <alignment horizontal="center" vertical="center" textRotation="90"/>
    </xf>
    <xf numFmtId="0" fontId="25" fillId="0" borderId="19" xfId="0" applyFont="1" applyBorder="1" applyAlignment="1">
      <alignment horizontal="right" vertical="center"/>
    </xf>
    <xf numFmtId="0" fontId="39" fillId="0" borderId="19" xfId="0" applyFont="1" applyBorder="1" applyAlignment="1">
      <alignment horizontal="left" vertical="center"/>
    </xf>
    <xf numFmtId="0" fontId="25" fillId="0" borderId="19" xfId="0" applyFont="1" applyBorder="1" applyAlignment="1">
      <alignment horizontal="left" vertical="center" wrapText="1"/>
    </xf>
    <xf numFmtId="2" fontId="30" fillId="0" borderId="19" xfId="0" applyNumberFormat="1" applyFont="1" applyBorder="1" applyAlignment="1">
      <alignment horizontal="center" vertical="center"/>
    </xf>
    <xf numFmtId="0" fontId="30" fillId="0" borderId="19" xfId="0" applyFont="1" applyBorder="1" applyAlignment="1">
      <alignment horizontal="center" vertical="center"/>
    </xf>
    <xf numFmtId="2" fontId="30" fillId="0" borderId="19" xfId="0" applyNumberFormat="1" applyFont="1" applyBorder="1" applyAlignment="1">
      <alignment horizontal="center" vertical="center"/>
    </xf>
    <xf numFmtId="49" fontId="44" fillId="0" borderId="19" xfId="0" applyNumberFormat="1" applyFont="1" applyBorder="1" applyAlignment="1">
      <alignment horizontal="center" vertical="center" wrapText="1"/>
    </xf>
    <xf numFmtId="49" fontId="45" fillId="0" borderId="19" xfId="0" applyNumberFormat="1" applyFont="1" applyBorder="1" applyAlignment="1">
      <alignment horizontal="center" vertical="center" wrapText="1"/>
    </xf>
    <xf numFmtId="49" fontId="44" fillId="0" borderId="19" xfId="0" applyNumberFormat="1" applyFont="1" applyBorder="1" applyAlignment="1">
      <alignment horizontal="center" vertical="center"/>
    </xf>
    <xf numFmtId="49" fontId="44" fillId="0" borderId="19" xfId="0" applyNumberFormat="1" applyFont="1" applyBorder="1" applyAlignment="1">
      <alignment vertical="center"/>
    </xf>
    <xf numFmtId="49" fontId="45" fillId="0" borderId="19" xfId="0" applyNumberFormat="1" applyFont="1" applyBorder="1" applyAlignment="1">
      <alignment vertical="center"/>
    </xf>
    <xf numFmtId="49" fontId="46" fillId="0" borderId="19" xfId="0" applyNumberFormat="1" applyFont="1" applyBorder="1" applyAlignment="1">
      <alignment horizontal="center" vertical="center" wrapText="1"/>
    </xf>
    <xf numFmtId="49" fontId="40" fillId="0" borderId="19" xfId="0" applyNumberFormat="1" applyFont="1" applyBorder="1" applyAlignment="1">
      <alignment horizontal="center" vertical="center" wrapText="1"/>
    </xf>
    <xf numFmtId="0" fontId="44" fillId="0" borderId="19" xfId="0" applyFont="1" applyBorder="1" applyAlignment="1">
      <alignment horizontal="center" vertical="center"/>
    </xf>
    <xf numFmtId="0" fontId="45" fillId="0" borderId="19" xfId="0" applyFont="1" applyBorder="1" applyAlignment="1">
      <alignment horizontal="center" vertical="center"/>
    </xf>
    <xf numFmtId="2" fontId="28" fillId="0" borderId="0" xfId="0" applyNumberFormat="1" applyFont="1" applyAlignment="1">
      <alignment vertical="center"/>
    </xf>
    <xf numFmtId="2" fontId="30" fillId="0" borderId="19" xfId="0" applyNumberFormat="1" applyFont="1" applyBorder="1" applyAlignment="1">
      <alignment horizontal="center" vertical="center"/>
    </xf>
    <xf numFmtId="2" fontId="30" fillId="0" borderId="19" xfId="0" applyNumberFormat="1" applyFont="1" applyBorder="1" applyAlignment="1">
      <alignment horizontal="center" vertical="center"/>
    </xf>
    <xf numFmtId="0" fontId="43" fillId="0" borderId="19" xfId="0" applyFont="1" applyBorder="1" applyAlignment="1">
      <alignment horizontal="center" vertical="center"/>
    </xf>
    <xf numFmtId="0" fontId="25" fillId="0" borderId="19" xfId="0" applyFont="1" applyBorder="1" applyAlignment="1">
      <alignment horizontal="center" vertical="center"/>
    </xf>
    <xf numFmtId="0" fontId="28" fillId="0" borderId="0" xfId="0" applyFont="1" applyAlignment="1">
      <alignment vertical="center"/>
    </xf>
    <xf numFmtId="0" fontId="30" fillId="0" borderId="19" xfId="0" applyFont="1" applyBorder="1" applyAlignment="1">
      <alignment horizontal="center" vertical="center"/>
    </xf>
    <xf numFmtId="2" fontId="30" fillId="0" borderId="19" xfId="0" applyNumberFormat="1" applyFont="1" applyBorder="1" applyAlignment="1">
      <alignment horizontal="center" vertical="center"/>
    </xf>
    <xf numFmtId="2" fontId="30" fillId="0" borderId="19" xfId="0" applyNumberFormat="1" applyFont="1" applyBorder="1" applyAlignment="1">
      <alignment horizontal="center" vertical="center"/>
    </xf>
    <xf numFmtId="2" fontId="30" fillId="0" borderId="19" xfId="0" applyNumberFormat="1" applyFont="1" applyBorder="1" applyAlignment="1">
      <alignment horizontal="center" vertical="center"/>
    </xf>
    <xf numFmtId="2" fontId="30" fillId="0" borderId="19" xfId="0" applyNumberFormat="1" applyFont="1" applyBorder="1" applyAlignment="1">
      <alignment horizontal="center" vertical="center"/>
    </xf>
    <xf numFmtId="0" fontId="30" fillId="0" borderId="19" xfId="0" applyFont="1" applyBorder="1" applyAlignment="1">
      <alignment horizontal="center" vertical="center"/>
    </xf>
    <xf numFmtId="0" fontId="25" fillId="0" borderId="26" xfId="0" applyFont="1" applyBorder="1" applyAlignment="1">
      <alignment horizontal="center" vertical="center"/>
    </xf>
    <xf numFmtId="0" fontId="25" fillId="0" borderId="23" xfId="0" applyFont="1" applyBorder="1" applyAlignment="1">
      <alignment horizontal="center" vertical="center"/>
    </xf>
    <xf numFmtId="0" fontId="25" fillId="0" borderId="13" xfId="0" applyFont="1" applyBorder="1" applyAlignment="1">
      <alignment horizontal="center" vertical="center" wrapText="1"/>
    </xf>
    <xf numFmtId="0" fontId="25" fillId="0" borderId="19" xfId="0" applyFont="1" applyBorder="1" applyAlignment="1">
      <alignment horizontal="center" vertical="center"/>
    </xf>
    <xf numFmtId="0" fontId="25" fillId="0" borderId="19" xfId="0" applyFont="1" applyBorder="1" applyAlignment="1">
      <alignment horizontal="center" vertical="center" wrapText="1"/>
    </xf>
    <xf numFmtId="0" fontId="30" fillId="0" borderId="19" xfId="0" applyFont="1" applyBorder="1" applyAlignment="1">
      <alignment horizontal="center" vertical="center"/>
    </xf>
    <xf numFmtId="2" fontId="30" fillId="0" borderId="19" xfId="0" applyNumberFormat="1" applyFont="1" applyBorder="1" applyAlignment="1">
      <alignment horizontal="center" vertical="center"/>
    </xf>
    <xf numFmtId="2" fontId="32" fillId="0" borderId="19" xfId="0" applyNumberFormat="1" applyFont="1" applyBorder="1" applyAlignment="1">
      <alignment horizontal="center" vertical="center" wrapText="1"/>
    </xf>
    <xf numFmtId="2" fontId="32" fillId="0" borderId="19" xfId="0" applyNumberFormat="1" applyFont="1" applyBorder="1" applyAlignment="1">
      <alignment horizontal="center" vertical="center"/>
    </xf>
    <xf numFmtId="49" fontId="32" fillId="0" borderId="19" xfId="0" applyNumberFormat="1" applyFont="1" applyBorder="1" applyAlignment="1">
      <alignment horizontal="center" vertical="center" wrapText="1"/>
    </xf>
    <xf numFmtId="0" fontId="43" fillId="0" borderId="19" xfId="0" applyFont="1" applyBorder="1" applyAlignment="1">
      <alignment horizontal="center" vertical="center"/>
    </xf>
    <xf numFmtId="49" fontId="22" fillId="0" borderId="19" xfId="0" applyNumberFormat="1" applyFont="1" applyBorder="1" applyAlignment="1">
      <alignment horizontal="center" vertical="center" wrapText="1"/>
    </xf>
    <xf numFmtId="0" fontId="28" fillId="0" borderId="0" xfId="0" applyFont="1" applyAlignment="1">
      <alignment vertical="center"/>
    </xf>
    <xf numFmtId="49" fontId="45" fillId="0" borderId="19" xfId="0" applyNumberFormat="1" applyFont="1" applyBorder="1" applyAlignment="1">
      <alignment horizontal="center" vertical="center" wrapText="1"/>
    </xf>
    <xf numFmtId="0" fontId="41" fillId="0" borderId="19" xfId="0" applyFont="1" applyBorder="1" applyAlignment="1">
      <alignment vertical="center" wrapText="1"/>
    </xf>
    <xf numFmtId="0" fontId="33" fillId="0" borderId="19" xfId="0" applyFont="1" applyBorder="1" applyAlignment="1">
      <alignment vertical="center" wrapText="1"/>
    </xf>
    <xf numFmtId="0" fontId="25" fillId="0" borderId="25" xfId="0" applyFont="1" applyBorder="1" applyAlignment="1">
      <alignment horizontal="center" vertical="center"/>
    </xf>
    <xf numFmtId="2" fontId="32" fillId="0" borderId="19" xfId="0" applyNumberFormat="1" applyFont="1" applyBorder="1" applyAlignment="1">
      <alignment vertical="center" wrapText="1"/>
    </xf>
    <xf numFmtId="2" fontId="30" fillId="0" borderId="19" xfId="0" applyNumberFormat="1" applyFont="1" applyBorder="1" applyAlignment="1">
      <alignment horizontal="center" vertical="center"/>
    </xf>
    <xf numFmtId="0" fontId="34" fillId="0" borderId="0" xfId="0" applyFont="1" applyBorder="1" applyAlignment="1">
      <alignment horizontal="center" vertical="center"/>
    </xf>
    <xf numFmtId="0" fontId="34" fillId="0" borderId="0" xfId="0" applyFont="1" applyBorder="1" applyAlignment="1">
      <alignment horizontal="right" vertical="center"/>
    </xf>
    <xf numFmtId="2" fontId="30" fillId="0" borderId="19" xfId="0" applyNumberFormat="1" applyFont="1" applyBorder="1" applyAlignment="1">
      <alignment horizontal="center" vertical="center"/>
    </xf>
    <xf numFmtId="2" fontId="32" fillId="0" borderId="19" xfId="0" applyNumberFormat="1" applyFont="1" applyBorder="1" applyAlignment="1">
      <alignment horizontal="center" vertical="center"/>
    </xf>
    <xf numFmtId="0" fontId="43" fillId="0" borderId="19" xfId="0" applyFont="1" applyBorder="1" applyAlignment="1">
      <alignment horizontal="center" vertical="center"/>
    </xf>
    <xf numFmtId="0" fontId="25" fillId="0" borderId="19" xfId="0" applyFont="1" applyBorder="1" applyAlignment="1">
      <alignment horizontal="center" vertical="center"/>
    </xf>
    <xf numFmtId="49" fontId="32" fillId="0" borderId="19" xfId="0" applyNumberFormat="1" applyFont="1" applyBorder="1" applyAlignment="1">
      <alignment horizontal="center" vertical="center" wrapText="1"/>
    </xf>
    <xf numFmtId="49" fontId="22" fillId="0" borderId="19" xfId="0" applyNumberFormat="1" applyFont="1" applyBorder="1" applyAlignment="1">
      <alignment horizontal="center" vertical="center" wrapText="1"/>
    </xf>
    <xf numFmtId="2" fontId="32" fillId="0" borderId="19" xfId="0" applyNumberFormat="1" applyFont="1" applyBorder="1" applyAlignment="1">
      <alignment horizontal="center" vertical="center" wrapText="1"/>
    </xf>
    <xf numFmtId="0" fontId="25" fillId="0" borderId="19" xfId="0" applyFont="1" applyBorder="1" applyAlignment="1">
      <alignment horizontal="center" vertical="center" wrapText="1"/>
    </xf>
    <xf numFmtId="0" fontId="24" fillId="0" borderId="19" xfId="0" applyFont="1" applyBorder="1"/>
    <xf numFmtId="2" fontId="30" fillId="0" borderId="13" xfId="0" applyNumberFormat="1" applyFont="1" applyBorder="1" applyAlignment="1">
      <alignment horizontal="center" vertical="center"/>
    </xf>
    <xf numFmtId="0" fontId="25" fillId="0" borderId="13" xfId="0" applyFont="1" applyBorder="1" applyAlignment="1">
      <alignment horizontal="center" vertical="center" wrapText="1"/>
    </xf>
    <xf numFmtId="49" fontId="25" fillId="0" borderId="19" xfId="0" applyNumberFormat="1" applyFont="1" applyBorder="1" applyAlignment="1">
      <alignment horizontal="center" vertical="center" wrapText="1"/>
    </xf>
    <xf numFmtId="0" fontId="30" fillId="0" borderId="19" xfId="0" applyFont="1" applyBorder="1" applyAlignment="1">
      <alignment horizontal="center" vertical="center"/>
    </xf>
    <xf numFmtId="0" fontId="20" fillId="0" borderId="0" xfId="0" applyFont="1" applyAlignment="1">
      <alignment horizontal="center" vertical="center"/>
    </xf>
    <xf numFmtId="0" fontId="34" fillId="0" borderId="38" xfId="0" applyFont="1" applyBorder="1" applyAlignment="1">
      <alignment horizontal="center" vertical="center" textRotation="90" wrapText="1"/>
    </xf>
    <xf numFmtId="0" fontId="34" fillId="0" borderId="37" xfId="0" applyFont="1" applyBorder="1" applyAlignment="1">
      <alignment horizontal="center" vertical="center" textRotation="90" wrapText="1"/>
    </xf>
    <xf numFmtId="0" fontId="34" fillId="0" borderId="25" xfId="0" applyFont="1" applyBorder="1" applyAlignment="1">
      <alignment horizontal="center" vertical="center" textRotation="90" wrapText="1"/>
    </xf>
    <xf numFmtId="0" fontId="34" fillId="0" borderId="24" xfId="0" applyFont="1" applyBorder="1" applyAlignment="1">
      <alignment horizontal="center" vertical="center" textRotation="90" wrapText="1"/>
    </xf>
    <xf numFmtId="0" fontId="34" fillId="0" borderId="36" xfId="0" applyFont="1" applyBorder="1" applyAlignment="1">
      <alignment horizontal="center" vertical="center" textRotation="90" wrapText="1"/>
    </xf>
    <xf numFmtId="0" fontId="34" fillId="0" borderId="34" xfId="0" applyFont="1" applyBorder="1" applyAlignment="1">
      <alignment horizontal="center" vertical="center" textRotation="90" wrapText="1"/>
    </xf>
    <xf numFmtId="0" fontId="34" fillId="0" borderId="27" xfId="0" applyFont="1" applyBorder="1" applyAlignment="1">
      <alignment horizontal="center" vertical="center" textRotation="90" wrapText="1"/>
    </xf>
    <xf numFmtId="0" fontId="34" fillId="0" borderId="28" xfId="0" applyFont="1" applyBorder="1" applyAlignment="1">
      <alignment horizontal="center" vertical="center" textRotation="90" wrapText="1"/>
    </xf>
    <xf numFmtId="0" fontId="34" fillId="0" borderId="0" xfId="0" applyFont="1" applyBorder="1" applyAlignment="1">
      <alignment horizontal="right" vertical="center"/>
    </xf>
    <xf numFmtId="0" fontId="21" fillId="0" borderId="26"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9" xfId="0" applyFont="1" applyBorder="1" applyAlignment="1">
      <alignment horizontal="center" vertical="center"/>
    </xf>
    <xf numFmtId="0" fontId="21" fillId="0" borderId="18" xfId="0" applyFont="1" applyBorder="1" applyAlignment="1">
      <alignment horizontal="center" vertical="center"/>
    </xf>
    <xf numFmtId="0" fontId="21" fillId="0" borderId="27"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34" fillId="0" borderId="0" xfId="0" applyFont="1" applyBorder="1" applyAlignment="1">
      <alignment horizontal="center" vertical="center"/>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textRotation="90" wrapText="1"/>
    </xf>
    <xf numFmtId="0" fontId="34" fillId="0" borderId="16" xfId="0" applyFont="1" applyBorder="1" applyAlignment="1">
      <alignment horizontal="center" vertical="center" textRotation="90" wrapText="1"/>
    </xf>
    <xf numFmtId="0" fontId="34" fillId="0" borderId="33" xfId="0" applyFont="1" applyBorder="1" applyAlignment="1">
      <alignment horizontal="center" vertical="center" wrapText="1"/>
    </xf>
    <xf numFmtId="0" fontId="34" fillId="0" borderId="39" xfId="0" applyFont="1" applyBorder="1" applyAlignment="1">
      <alignment horizontal="center" vertical="center" wrapText="1"/>
    </xf>
    <xf numFmtId="0" fontId="21" fillId="0" borderId="0" xfId="0" applyFont="1" applyAlignment="1">
      <alignment horizontal="center" vertical="center"/>
    </xf>
    <xf numFmtId="0" fontId="38" fillId="0" borderId="0" xfId="0" applyFont="1" applyBorder="1" applyAlignment="1">
      <alignment horizontal="left" vertical="center" wrapText="1"/>
    </xf>
    <xf numFmtId="0" fontId="20" fillId="0" borderId="0" xfId="0" applyFont="1" applyBorder="1" applyAlignment="1">
      <alignment horizontal="center" vertical="center"/>
    </xf>
    <xf numFmtId="0" fontId="21" fillId="0" borderId="0" xfId="0" applyFont="1" applyBorder="1" applyAlignment="1">
      <alignment horizontal="left" vertical="center" wrapText="1"/>
    </xf>
    <xf numFmtId="0" fontId="28" fillId="0" borderId="0" xfId="0" applyFont="1" applyAlignment="1">
      <alignment horizontal="center" vertical="center" wrapText="1"/>
    </xf>
    <xf numFmtId="0" fontId="28" fillId="0" borderId="0" xfId="0" applyFont="1" applyAlignment="1">
      <alignment horizontal="center"/>
    </xf>
    <xf numFmtId="0" fontId="28" fillId="0" borderId="0" xfId="0" applyFont="1" applyBorder="1" applyAlignment="1">
      <alignment horizontal="center" vertical="center" wrapText="1"/>
    </xf>
    <xf numFmtId="0" fontId="35" fillId="0" borderId="0" xfId="0" applyFont="1" applyBorder="1"/>
    <xf numFmtId="0" fontId="28" fillId="0" borderId="0" xfId="0" applyFont="1" applyAlignment="1">
      <alignment horizontal="center" vertical="center"/>
    </xf>
    <xf numFmtId="0" fontId="28" fillId="0" borderId="0" xfId="0" applyFont="1" applyBorder="1" applyAlignment="1">
      <alignment horizontal="center"/>
    </xf>
    <xf numFmtId="0" fontId="25" fillId="0" borderId="0" xfId="0" applyFont="1" applyBorder="1" applyAlignment="1">
      <alignment horizontal="center" vertical="center"/>
    </xf>
    <xf numFmtId="0" fontId="20" fillId="0" borderId="0" xfId="0" applyFont="1" applyAlignment="1">
      <alignment horizontal="center" vertical="center" wrapText="1"/>
    </xf>
    <xf numFmtId="0" fontId="25" fillId="0" borderId="26" xfId="0" applyFont="1" applyBorder="1" applyAlignment="1">
      <alignment horizontal="center" vertical="center"/>
    </xf>
    <xf numFmtId="0" fontId="25" fillId="0" borderId="21" xfId="0" applyFont="1" applyBorder="1" applyAlignment="1">
      <alignment horizontal="center" vertical="center"/>
    </xf>
    <xf numFmtId="0" fontId="25" fillId="0" borderId="23" xfId="0" applyFont="1" applyBorder="1" applyAlignment="1">
      <alignment horizontal="center" vertical="center"/>
    </xf>
    <xf numFmtId="0" fontId="25" fillId="0" borderId="25"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5" xfId="0" applyFont="1" applyBorder="1" applyAlignment="1">
      <alignment horizontal="center" vertical="center" textRotation="90" wrapText="1"/>
    </xf>
    <xf numFmtId="0" fontId="25" fillId="0" borderId="14" xfId="0" applyFont="1" applyBorder="1" applyAlignment="1">
      <alignment horizontal="center" vertical="center" textRotation="90" wrapText="1"/>
    </xf>
    <xf numFmtId="0" fontId="22" fillId="0" borderId="25" xfId="0" applyFont="1" applyBorder="1" applyAlignment="1">
      <alignment horizontal="center" vertical="center" textRotation="90" wrapText="1"/>
    </xf>
    <xf numFmtId="0" fontId="22" fillId="0" borderId="14" xfId="0" applyFont="1" applyBorder="1" applyAlignment="1">
      <alignment horizontal="center" vertical="center" textRotation="90" wrapText="1"/>
    </xf>
    <xf numFmtId="0" fontId="25" fillId="0" borderId="39" xfId="0" applyFont="1" applyBorder="1" applyAlignment="1">
      <alignment horizontal="center" vertical="center" wrapText="1"/>
    </xf>
    <xf numFmtId="49" fontId="25" fillId="0" borderId="19" xfId="0" applyNumberFormat="1" applyFont="1" applyBorder="1" applyAlignment="1">
      <alignment horizontal="center" vertical="center" wrapText="1"/>
    </xf>
    <xf numFmtId="0" fontId="25" fillId="0" borderId="19" xfId="0" applyFont="1" applyBorder="1" applyAlignment="1">
      <alignment horizontal="center" vertical="center"/>
    </xf>
    <xf numFmtId="0" fontId="28" fillId="0" borderId="19" xfId="0" applyFont="1" applyBorder="1" applyAlignment="1">
      <alignment horizontal="left" vertical="top" wrapText="1"/>
    </xf>
    <xf numFmtId="0" fontId="25" fillId="0" borderId="19" xfId="0" applyFont="1" applyBorder="1" applyAlignment="1">
      <alignment horizontal="center" vertical="center" wrapText="1"/>
    </xf>
    <xf numFmtId="0" fontId="30" fillId="0" borderId="19" xfId="0" applyFont="1" applyBorder="1" applyAlignment="1">
      <alignment horizontal="center" vertical="center"/>
    </xf>
    <xf numFmtId="2" fontId="30" fillId="0" borderId="19" xfId="0" applyNumberFormat="1" applyFont="1" applyBorder="1" applyAlignment="1">
      <alignment horizontal="center" vertical="center"/>
    </xf>
    <xf numFmtId="49" fontId="25" fillId="0" borderId="19" xfId="0" applyNumberFormat="1" applyFont="1" applyBorder="1" applyAlignment="1" applyProtection="1">
      <alignment horizontal="center" vertical="center" wrapText="1"/>
    </xf>
    <xf numFmtId="0" fontId="23" fillId="0" borderId="19" xfId="0" applyFont="1" applyFill="1" applyBorder="1" applyAlignment="1">
      <alignment horizontal="left" vertical="center" wrapText="1"/>
    </xf>
    <xf numFmtId="2" fontId="32" fillId="0" borderId="19" xfId="0" applyNumberFormat="1" applyFont="1" applyBorder="1" applyAlignment="1">
      <alignment horizontal="center" vertical="center"/>
    </xf>
    <xf numFmtId="2" fontId="32" fillId="0" borderId="19" xfId="0" applyNumberFormat="1" applyFont="1" applyBorder="1" applyAlignment="1">
      <alignment horizontal="center" vertical="center" wrapText="1"/>
    </xf>
    <xf numFmtId="0" fontId="29" fillId="0" borderId="0" xfId="0" applyFont="1" applyBorder="1"/>
    <xf numFmtId="0" fontId="28" fillId="0" borderId="0" xfId="0" applyFont="1" applyAlignment="1">
      <alignment vertical="center" wrapText="1"/>
    </xf>
    <xf numFmtId="0" fontId="28" fillId="0" borderId="0" xfId="0" applyFont="1" applyAlignment="1">
      <alignment horizontal="left" vertical="center"/>
    </xf>
    <xf numFmtId="49" fontId="32" fillId="0" borderId="19" xfId="0" applyNumberFormat="1" applyFont="1" applyBorder="1" applyAlignment="1">
      <alignment horizontal="center" vertical="center" wrapText="1"/>
    </xf>
    <xf numFmtId="49" fontId="22" fillId="0" borderId="19" xfId="0" applyNumberFormat="1" applyFont="1" applyBorder="1" applyAlignment="1">
      <alignment horizontal="center" vertical="center" wrapText="1"/>
    </xf>
    <xf numFmtId="0" fontId="43" fillId="24" borderId="19" xfId="0" applyFont="1" applyFill="1" applyBorder="1" applyAlignment="1">
      <alignment horizontal="center" vertical="center"/>
    </xf>
    <xf numFmtId="0" fontId="43" fillId="0" borderId="19" xfId="0" applyFont="1" applyBorder="1" applyAlignment="1">
      <alignment horizontal="center" vertical="center"/>
    </xf>
    <xf numFmtId="0" fontId="29" fillId="0" borderId="0" xfId="0" applyFont="1" applyBorder="1" applyAlignment="1"/>
    <xf numFmtId="0" fontId="24" fillId="0" borderId="19" xfId="0" applyFont="1" applyBorder="1"/>
    <xf numFmtId="2" fontId="30" fillId="0" borderId="25" xfId="0" applyNumberFormat="1" applyFont="1" applyBorder="1" applyAlignment="1">
      <alignment horizontal="center" vertical="center"/>
    </xf>
    <xf numFmtId="2" fontId="30" fillId="0" borderId="13" xfId="0" applyNumberFormat="1" applyFont="1" applyBorder="1" applyAlignment="1">
      <alignment horizontal="center" vertical="center"/>
    </xf>
    <xf numFmtId="0" fontId="28" fillId="0" borderId="0" xfId="0" applyFont="1" applyAlignment="1">
      <alignment vertical="center"/>
    </xf>
    <xf numFmtId="49" fontId="45" fillId="0" borderId="19" xfId="0" applyNumberFormat="1" applyFont="1" applyBorder="1" applyAlignment="1">
      <alignment horizontal="center" vertical="center" wrapText="1"/>
    </xf>
    <xf numFmtId="0" fontId="25" fillId="0" borderId="19" xfId="0" applyFont="1" applyFill="1" applyBorder="1" applyAlignment="1">
      <alignment horizontal="center" vertical="center" wrapText="1"/>
    </xf>
    <xf numFmtId="0" fontId="25" fillId="0" borderId="19" xfId="0" applyNumberFormat="1" applyFont="1" applyBorder="1" applyAlignment="1">
      <alignment horizontal="center" vertical="center"/>
    </xf>
    <xf numFmtId="0" fontId="28" fillId="0" borderId="0" xfId="0" applyFont="1" applyBorder="1" applyAlignment="1">
      <alignment horizontal="left"/>
    </xf>
    <xf numFmtId="0" fontId="25" fillId="0" borderId="13" xfId="0" applyFont="1" applyBorder="1" applyAlignment="1">
      <alignment horizontal="center" vertical="center"/>
    </xf>
    <xf numFmtId="0" fontId="28" fillId="0" borderId="13" xfId="0" applyFont="1" applyBorder="1" applyAlignment="1">
      <alignment vertical="center" wrapText="1"/>
    </xf>
    <xf numFmtId="0" fontId="30" fillId="0" borderId="13" xfId="0" applyFont="1" applyBorder="1" applyAlignment="1">
      <alignment horizontal="center" vertical="center"/>
    </xf>
    <xf numFmtId="0" fontId="43" fillId="0" borderId="13" xfId="0" applyFont="1" applyBorder="1" applyAlignment="1">
      <alignment horizontal="center" vertical="center"/>
    </xf>
    <xf numFmtId="2" fontId="32" fillId="0" borderId="13" xfId="0" applyNumberFormat="1" applyFont="1" applyBorder="1" applyAlignment="1">
      <alignment horizontal="center" vertical="center" wrapText="1"/>
    </xf>
    <xf numFmtId="49" fontId="44" fillId="0" borderId="13" xfId="0" applyNumberFormat="1" applyFont="1" applyBorder="1" applyAlignment="1">
      <alignment horizontal="center" vertical="center" wrapText="1"/>
    </xf>
    <xf numFmtId="49" fontId="32" fillId="0" borderId="13" xfId="0" applyNumberFormat="1" applyFont="1" applyBorder="1" applyAlignment="1">
      <alignment horizontal="center" vertical="center" wrapText="1"/>
    </xf>
    <xf numFmtId="0" fontId="34" fillId="0" borderId="0" xfId="0" applyFont="1" applyBorder="1" applyAlignment="1">
      <alignment horizontal="center" vertical="center" wrapText="1"/>
    </xf>
    <xf numFmtId="0" fontId="33" fillId="0" borderId="0" xfId="0" applyFont="1" applyBorder="1" applyAlignment="1">
      <alignment vertical="center" wrapText="1"/>
    </xf>
    <xf numFmtId="0" fontId="34" fillId="0" borderId="14" xfId="0" applyFont="1" applyBorder="1" applyAlignment="1">
      <alignment horizontal="center" vertical="center" textRotation="90" wrapText="1"/>
    </xf>
    <xf numFmtId="0" fontId="34" fillId="0" borderId="40" xfId="0" applyFont="1" applyBorder="1" applyAlignment="1">
      <alignment horizontal="center" vertical="center" textRotation="90" wrapText="1"/>
    </xf>
    <xf numFmtId="0" fontId="33" fillId="0" borderId="19" xfId="0" applyFont="1" applyBorder="1" applyAlignment="1">
      <alignment horizontal="left" vertical="center" wrapText="1"/>
    </xf>
    <xf numFmtId="0" fontId="36" fillId="0" borderId="19" xfId="0" applyFont="1" applyBorder="1" applyAlignment="1">
      <alignment horizontal="center" vertical="center"/>
    </xf>
    <xf numFmtId="0" fontId="35" fillId="0" borderId="19" xfId="0" applyFont="1" applyBorder="1" applyAlignment="1">
      <alignment horizontal="center" vertical="center"/>
    </xf>
    <xf numFmtId="49" fontId="33" fillId="0" borderId="19" xfId="0" applyNumberFormat="1" applyFont="1" applyBorder="1" applyAlignment="1">
      <alignment horizontal="center" vertical="center" textRotation="90" wrapText="1"/>
    </xf>
    <xf numFmtId="49" fontId="33" fillId="0" borderId="19" xfId="0" applyNumberFormat="1" applyFont="1" applyBorder="1" applyAlignment="1">
      <alignment horizontal="center" vertical="center" wrapText="1"/>
    </xf>
    <xf numFmtId="0" fontId="36" fillId="24" borderId="19" xfId="0" applyFont="1" applyFill="1" applyBorder="1" applyAlignment="1">
      <alignment horizontal="center" vertical="center"/>
    </xf>
    <xf numFmtId="0" fontId="35" fillId="0" borderId="19" xfId="0" applyFont="1" applyBorder="1" applyAlignment="1">
      <alignment horizontal="center" vertical="center" textRotation="90"/>
    </xf>
    <xf numFmtId="0" fontId="37" fillId="0" borderId="19" xfId="0" applyFont="1" applyBorder="1" applyAlignment="1">
      <alignment vertical="center"/>
    </xf>
    <xf numFmtId="2" fontId="33" fillId="0" borderId="19" xfId="0" applyNumberFormat="1" applyFont="1" applyBorder="1" applyAlignment="1">
      <alignment horizontal="center" vertical="center" wrapText="1"/>
    </xf>
    <xf numFmtId="0" fontId="35" fillId="0" borderId="19" xfId="0" applyFont="1" applyBorder="1" applyAlignment="1">
      <alignment horizontal="center" vertical="center" wrapText="1"/>
    </xf>
    <xf numFmtId="1" fontId="36" fillId="0" borderId="19" xfId="0" applyNumberFormat="1" applyFont="1" applyBorder="1" applyAlignment="1">
      <alignment horizontal="center" vertical="center"/>
    </xf>
    <xf numFmtId="2" fontId="36" fillId="0" borderId="19" xfId="0" applyNumberFormat="1" applyFont="1" applyBorder="1" applyAlignment="1">
      <alignment horizontal="center" vertical="center"/>
    </xf>
    <xf numFmtId="0" fontId="33" fillId="0" borderId="19" xfId="0" applyFont="1" applyBorder="1" applyAlignment="1">
      <alignment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39" builtinId="5"/>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L37"/>
  <sheetViews>
    <sheetView zoomScale="70" zoomScaleNormal="70" workbookViewId="0">
      <selection activeCell="S13" sqref="S13"/>
    </sheetView>
  </sheetViews>
  <sheetFormatPr defaultRowHeight="15" x14ac:dyDescent="0.2"/>
  <cols>
    <col min="1" max="1" width="4.85546875" style="50" customWidth="1"/>
    <col min="2" max="2" width="10.140625" style="50" customWidth="1"/>
    <col min="3" max="3" width="4.7109375" style="51" customWidth="1"/>
    <col min="4" max="4" width="24.28515625" style="52" customWidth="1"/>
    <col min="5" max="5" width="13" style="53" customWidth="1"/>
    <col min="6" max="6" width="10.7109375" style="54" hidden="1" customWidth="1"/>
    <col min="7" max="7" width="8.7109375" style="55" hidden="1" customWidth="1"/>
    <col min="8" max="8" width="9.7109375" style="55" hidden="1" customWidth="1"/>
    <col min="9" max="9" width="9.42578125" style="55" hidden="1" customWidth="1"/>
    <col min="10" max="10" width="11" style="55" hidden="1" customWidth="1"/>
    <col min="11" max="11" width="8.7109375" style="55" hidden="1" customWidth="1"/>
    <col min="12" max="12" width="9.28515625" style="55" hidden="1" customWidth="1"/>
    <col min="13" max="13" width="10.28515625" style="55" hidden="1" customWidth="1"/>
    <col min="14" max="14" width="8.5703125" style="56" hidden="1" customWidth="1"/>
    <col min="15" max="15" width="10" style="56" hidden="1" customWidth="1"/>
    <col min="16" max="16" width="10.140625" style="56" hidden="1" customWidth="1"/>
    <col min="17" max="17" width="9.42578125" style="57" hidden="1" customWidth="1"/>
    <col min="18" max="18" width="15.7109375" style="58" customWidth="1"/>
    <col min="19" max="19" width="15.7109375" style="51" customWidth="1"/>
    <col min="20" max="20" width="15.5703125" style="51" customWidth="1"/>
    <col min="21" max="21" width="15.7109375" style="51" customWidth="1"/>
    <col min="22" max="22" width="15.42578125" style="51" customWidth="1"/>
    <col min="23" max="23" width="15.5703125" style="51" customWidth="1"/>
    <col min="24" max="24" width="15.42578125" style="51" customWidth="1"/>
    <col min="25" max="25" width="15.5703125" style="51" customWidth="1"/>
    <col min="26" max="29" width="15.42578125" style="51" customWidth="1"/>
    <col min="30" max="30" width="15.7109375" style="58" customWidth="1"/>
    <col min="31" max="31" width="8.42578125" style="58" customWidth="1"/>
    <col min="32" max="32" width="13.7109375" style="58" customWidth="1"/>
    <col min="33" max="33" width="10.28515625" style="58" customWidth="1"/>
    <col min="34" max="34" width="10" style="58" customWidth="1"/>
    <col min="35" max="35" width="6.85546875" style="58" customWidth="1"/>
    <col min="36" max="36" width="9.140625" style="58" customWidth="1"/>
    <col min="37" max="16384" width="9.140625" style="58"/>
  </cols>
  <sheetData>
    <row r="4" spans="1:38" ht="18.75" x14ac:dyDescent="0.2">
      <c r="A4" s="99"/>
      <c r="B4" s="99"/>
      <c r="C4" s="100"/>
      <c r="D4" s="101"/>
      <c r="E4" s="102"/>
    </row>
    <row r="5" spans="1:38" ht="15" customHeight="1" x14ac:dyDescent="0.2">
      <c r="A5" s="99"/>
      <c r="B5" s="282" t="s">
        <v>333</v>
      </c>
      <c r="C5" s="282"/>
      <c r="D5" s="282"/>
      <c r="E5" s="282"/>
      <c r="F5" s="282"/>
      <c r="G5" s="282"/>
      <c r="H5" s="282"/>
      <c r="I5" s="282"/>
      <c r="J5" s="282"/>
      <c r="K5" s="282"/>
      <c r="L5" s="282"/>
      <c r="M5" s="282"/>
      <c r="N5" s="282"/>
      <c r="O5" s="282"/>
      <c r="P5" s="282"/>
      <c r="Q5" s="282"/>
      <c r="R5" s="282"/>
      <c r="AC5" s="279"/>
      <c r="AD5" s="279"/>
      <c r="AE5" s="279"/>
      <c r="AF5" s="100"/>
      <c r="AG5" s="104"/>
      <c r="AH5" s="104"/>
      <c r="AI5" s="104"/>
      <c r="AJ5" s="104"/>
      <c r="AK5" s="104"/>
      <c r="AL5" s="104"/>
    </row>
    <row r="6" spans="1:38" ht="15" customHeight="1" x14ac:dyDescent="0.2">
      <c r="A6" s="99"/>
      <c r="B6" s="280" t="s">
        <v>0</v>
      </c>
      <c r="C6" s="280"/>
      <c r="D6" s="280"/>
      <c r="E6" s="280"/>
      <c r="F6" s="59"/>
      <c r="AC6" s="279" t="s">
        <v>254</v>
      </c>
      <c r="AD6" s="279"/>
      <c r="AE6" s="279"/>
      <c r="AF6" s="104"/>
      <c r="AG6" s="104"/>
      <c r="AH6" s="104"/>
      <c r="AI6" s="104"/>
      <c r="AJ6" s="104"/>
      <c r="AK6" s="104"/>
      <c r="AL6" s="104"/>
    </row>
    <row r="7" spans="1:38" ht="18" customHeight="1" x14ac:dyDescent="0.2">
      <c r="A7" s="99"/>
      <c r="B7" s="280" t="s">
        <v>1</v>
      </c>
      <c r="C7" s="280"/>
      <c r="D7" s="280"/>
      <c r="E7" s="280"/>
      <c r="F7" s="60"/>
      <c r="AC7" s="104" t="s">
        <v>189</v>
      </c>
      <c r="AD7" s="104"/>
      <c r="AE7" s="104"/>
      <c r="AF7" s="104"/>
      <c r="AG7" s="104"/>
      <c r="AH7" s="104"/>
      <c r="AI7" s="104"/>
      <c r="AJ7" s="104"/>
      <c r="AK7" s="104"/>
      <c r="AL7" s="104"/>
    </row>
    <row r="8" spans="1:38" ht="18.75" x14ac:dyDescent="0.2">
      <c r="A8" s="99"/>
      <c r="B8" s="99"/>
      <c r="C8" s="100"/>
      <c r="D8" s="103"/>
      <c r="E8" s="102"/>
      <c r="F8" s="60"/>
      <c r="U8" s="62"/>
      <c r="AC8" s="104" t="s">
        <v>190</v>
      </c>
      <c r="AD8" s="104"/>
      <c r="AE8" s="104"/>
      <c r="AF8" s="104"/>
      <c r="AG8" s="104"/>
      <c r="AH8" s="104"/>
      <c r="AI8" s="104"/>
      <c r="AJ8" s="104"/>
      <c r="AK8" s="104"/>
      <c r="AL8" s="104"/>
    </row>
    <row r="9" spans="1:38" ht="18.75" x14ac:dyDescent="0.2">
      <c r="D9" s="61"/>
      <c r="E9" s="63"/>
      <c r="F9" s="60"/>
      <c r="AC9" s="100"/>
      <c r="AD9" s="105"/>
      <c r="AE9" s="105"/>
      <c r="AF9" s="105"/>
      <c r="AG9" s="106"/>
      <c r="AH9" s="106"/>
      <c r="AI9" s="106"/>
      <c r="AJ9" s="106"/>
      <c r="AK9" s="106"/>
      <c r="AL9" s="106"/>
    </row>
    <row r="10" spans="1:38" x14ac:dyDescent="0.2">
      <c r="D10" s="61"/>
      <c r="F10" s="60"/>
      <c r="S10" s="65"/>
      <c r="AD10" s="64"/>
      <c r="AE10" s="64"/>
      <c r="AF10" s="64"/>
    </row>
    <row r="11" spans="1:38" x14ac:dyDescent="0.2">
      <c r="D11" s="61"/>
      <c r="F11" s="60"/>
      <c r="AD11" s="64"/>
      <c r="AE11" s="64"/>
      <c r="AF11" s="64"/>
    </row>
    <row r="12" spans="1:38" ht="20.25" x14ac:dyDescent="0.2">
      <c r="C12" s="281" t="s">
        <v>278</v>
      </c>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row>
    <row r="13" spans="1:38" ht="20.25" customHeight="1" x14ac:dyDescent="0.2">
      <c r="U13" s="254" t="s">
        <v>300</v>
      </c>
      <c r="V13" s="254"/>
      <c r="W13" s="254"/>
      <c r="X13" s="254"/>
      <c r="Y13" s="254"/>
      <c r="Z13" s="254"/>
      <c r="AA13" s="254"/>
    </row>
    <row r="14" spans="1:38" ht="15" customHeight="1" x14ac:dyDescent="0.2">
      <c r="D14" s="50"/>
      <c r="F14" s="66"/>
      <c r="G14" s="56"/>
      <c r="H14" s="56"/>
      <c r="I14" s="56"/>
      <c r="J14" s="56"/>
      <c r="K14" s="56"/>
      <c r="L14" s="56"/>
      <c r="M14" s="56"/>
      <c r="Q14" s="67"/>
      <c r="R14" s="50"/>
    </row>
    <row r="15" spans="1:38" ht="15" customHeight="1" x14ac:dyDescent="0.2">
      <c r="D15" s="50"/>
      <c r="F15" s="66"/>
      <c r="G15" s="56"/>
      <c r="H15" s="56"/>
      <c r="I15" s="56"/>
      <c r="J15" s="56"/>
      <c r="K15" s="56"/>
      <c r="L15" s="56"/>
      <c r="M15" s="56"/>
      <c r="Q15" s="67"/>
      <c r="R15" s="50"/>
    </row>
    <row r="16" spans="1:38" ht="15" customHeight="1" x14ac:dyDescent="0.2">
      <c r="D16" s="50"/>
      <c r="F16" s="66"/>
      <c r="G16" s="56"/>
      <c r="H16" s="56"/>
      <c r="I16" s="56"/>
      <c r="J16" s="56"/>
      <c r="K16" s="56"/>
      <c r="L16" s="56"/>
      <c r="M16" s="56"/>
      <c r="Q16" s="67"/>
      <c r="R16" s="50"/>
    </row>
    <row r="17" spans="1:37" ht="15" customHeight="1" x14ac:dyDescent="0.2">
      <c r="D17" s="50"/>
      <c r="F17" s="66"/>
      <c r="G17" s="56"/>
      <c r="H17" s="56"/>
      <c r="I17" s="56"/>
      <c r="J17" s="56"/>
      <c r="K17" s="56"/>
      <c r="L17" s="56"/>
      <c r="M17" s="56"/>
      <c r="Q17" s="67"/>
      <c r="R17" s="50"/>
      <c r="T17" s="263"/>
      <c r="U17" s="263"/>
      <c r="V17" s="263"/>
      <c r="W17" s="263"/>
      <c r="X17" s="263"/>
      <c r="Y17" s="68"/>
    </row>
    <row r="18" spans="1:37" ht="15.75" x14ac:dyDescent="0.2">
      <c r="B18" s="9" t="s">
        <v>2</v>
      </c>
      <c r="C18" s="64"/>
      <c r="D18" s="9" t="s">
        <v>331</v>
      </c>
    </row>
    <row r="19" spans="1:37" x14ac:dyDescent="0.2">
      <c r="B19" s="64"/>
      <c r="C19" s="64"/>
      <c r="D19" s="64"/>
    </row>
    <row r="20" spans="1:37" ht="15.75" thickBot="1" x14ac:dyDescent="0.25">
      <c r="B20" s="51"/>
      <c r="C20" s="64"/>
      <c r="D20" s="51"/>
    </row>
    <row r="21" spans="1:37" ht="21" customHeight="1" thickBot="1" x14ac:dyDescent="0.25">
      <c r="A21" s="51"/>
      <c r="E21" s="95" t="s">
        <v>3</v>
      </c>
      <c r="F21" s="267" t="s">
        <v>142</v>
      </c>
      <c r="G21" s="268"/>
      <c r="H21" s="268"/>
      <c r="I21" s="269"/>
      <c r="J21" s="268" t="s">
        <v>117</v>
      </c>
      <c r="K21" s="268"/>
      <c r="L21" s="268"/>
      <c r="M21" s="269"/>
      <c r="N21" s="96" t="s">
        <v>118</v>
      </c>
      <c r="O21" s="117" t="s">
        <v>226</v>
      </c>
      <c r="P21" s="117" t="s">
        <v>227</v>
      </c>
      <c r="Q21" s="96" t="s">
        <v>166</v>
      </c>
      <c r="R21" s="121" t="s">
        <v>214</v>
      </c>
      <c r="S21" s="270" t="s">
        <v>213</v>
      </c>
      <c r="T21" s="270"/>
      <c r="U21" s="271"/>
      <c r="V21" s="264" t="s">
        <v>117</v>
      </c>
      <c r="W21" s="265"/>
      <c r="X21" s="265"/>
      <c r="Y21" s="266"/>
      <c r="Z21" s="97" t="s">
        <v>118</v>
      </c>
      <c r="AA21" s="117" t="s">
        <v>226</v>
      </c>
      <c r="AB21" s="117" t="s">
        <v>227</v>
      </c>
      <c r="AC21" s="98" t="s">
        <v>166</v>
      </c>
      <c r="AD21" s="70"/>
      <c r="AE21" s="71"/>
      <c r="AF21" s="71"/>
      <c r="AG21" s="272"/>
      <c r="AH21" s="272"/>
    </row>
    <row r="22" spans="1:37" s="50" customFormat="1" ht="97.5" customHeight="1" thickBot="1" x14ac:dyDescent="0.25">
      <c r="A22" s="273" t="s">
        <v>5</v>
      </c>
      <c r="B22" s="275" t="s">
        <v>6</v>
      </c>
      <c r="C22" s="273" t="s">
        <v>7</v>
      </c>
      <c r="D22" s="273" t="s">
        <v>334</v>
      </c>
      <c r="E22" s="277" t="s">
        <v>8</v>
      </c>
      <c r="F22" s="72" t="s">
        <v>148</v>
      </c>
      <c r="G22" s="73" t="s">
        <v>149</v>
      </c>
      <c r="H22" s="74" t="s">
        <v>150</v>
      </c>
      <c r="I22" s="73" t="s">
        <v>151</v>
      </c>
      <c r="J22" s="73" t="s">
        <v>152</v>
      </c>
      <c r="K22" s="73" t="s">
        <v>153</v>
      </c>
      <c r="L22" s="73" t="s">
        <v>155</v>
      </c>
      <c r="M22" s="73" t="s">
        <v>156</v>
      </c>
      <c r="N22" s="73" t="s">
        <v>157</v>
      </c>
      <c r="O22" s="74" t="s">
        <v>225</v>
      </c>
      <c r="P22" s="75" t="s">
        <v>229</v>
      </c>
      <c r="Q22" s="75" t="s">
        <v>167</v>
      </c>
      <c r="R22" s="76" t="s">
        <v>154</v>
      </c>
      <c r="S22" s="76" t="s">
        <v>223</v>
      </c>
      <c r="T22" s="77" t="s">
        <v>143</v>
      </c>
      <c r="U22" s="78" t="s">
        <v>144</v>
      </c>
      <c r="V22" s="76" t="s">
        <v>86</v>
      </c>
      <c r="W22" s="78" t="s">
        <v>145</v>
      </c>
      <c r="X22" s="76" t="s">
        <v>146</v>
      </c>
      <c r="Y22" s="78" t="s">
        <v>147</v>
      </c>
      <c r="Z22" s="76" t="s">
        <v>87</v>
      </c>
      <c r="AA22" s="74" t="s">
        <v>225</v>
      </c>
      <c r="AB22" s="75" t="s">
        <v>229</v>
      </c>
      <c r="AC22" s="76" t="s">
        <v>167</v>
      </c>
      <c r="AD22" s="78" t="s">
        <v>4</v>
      </c>
      <c r="AE22" s="257" t="s">
        <v>119</v>
      </c>
      <c r="AF22" s="261" t="s">
        <v>169</v>
      </c>
      <c r="AG22" s="258" t="s">
        <v>172</v>
      </c>
      <c r="AH22" s="260" t="s">
        <v>173</v>
      </c>
      <c r="AI22" s="255" t="s">
        <v>170</v>
      </c>
      <c r="AJ22" s="255" t="s">
        <v>132</v>
      </c>
    </row>
    <row r="23" spans="1:37" s="50" customFormat="1" ht="88.5" customHeight="1" thickBot="1" x14ac:dyDescent="0.25">
      <c r="A23" s="274"/>
      <c r="B23" s="276"/>
      <c r="C23" s="274"/>
      <c r="D23" s="274"/>
      <c r="E23" s="278"/>
      <c r="F23" s="79" t="s">
        <v>9</v>
      </c>
      <c r="G23" s="79" t="s">
        <v>9</v>
      </c>
      <c r="H23" s="80" t="s">
        <v>9</v>
      </c>
      <c r="I23" s="79" t="s">
        <v>9</v>
      </c>
      <c r="J23" s="79" t="s">
        <v>9</v>
      </c>
      <c r="K23" s="79" t="s">
        <v>9</v>
      </c>
      <c r="L23" s="79" t="s">
        <v>9</v>
      </c>
      <c r="M23" s="79" t="s">
        <v>9</v>
      </c>
      <c r="N23" s="79" t="s">
        <v>9</v>
      </c>
      <c r="O23" s="81" t="s">
        <v>9</v>
      </c>
      <c r="P23" s="81" t="s">
        <v>9</v>
      </c>
      <c r="Q23" s="81" t="s">
        <v>9</v>
      </c>
      <c r="R23" s="47" t="s">
        <v>203</v>
      </c>
      <c r="S23" s="47" t="s">
        <v>203</v>
      </c>
      <c r="T23" s="48" t="s">
        <v>203</v>
      </c>
      <c r="U23" s="49" t="s">
        <v>203</v>
      </c>
      <c r="V23" s="47" t="s">
        <v>203</v>
      </c>
      <c r="W23" s="49" t="s">
        <v>203</v>
      </c>
      <c r="X23" s="47" t="s">
        <v>203</v>
      </c>
      <c r="Y23" s="49" t="s">
        <v>203</v>
      </c>
      <c r="Z23" s="47" t="s">
        <v>203</v>
      </c>
      <c r="AA23" s="47" t="s">
        <v>203</v>
      </c>
      <c r="AB23" s="47" t="s">
        <v>203</v>
      </c>
      <c r="AC23" s="47" t="s">
        <v>203</v>
      </c>
      <c r="AD23" s="49" t="s">
        <v>203</v>
      </c>
      <c r="AE23" s="338"/>
      <c r="AF23" s="262"/>
      <c r="AG23" s="259"/>
      <c r="AH23" s="339"/>
      <c r="AI23" s="256"/>
      <c r="AJ23" s="256"/>
    </row>
    <row r="24" spans="1:37" s="56" customFormat="1" ht="69.75" customHeight="1" thickBot="1" x14ac:dyDescent="0.25">
      <c r="A24" s="69"/>
      <c r="B24" s="82"/>
      <c r="C24" s="69"/>
      <c r="D24" s="69"/>
      <c r="E24" s="69"/>
      <c r="F24" s="85"/>
      <c r="G24" s="85"/>
      <c r="H24" s="84"/>
      <c r="I24" s="85"/>
      <c r="J24" s="85"/>
      <c r="K24" s="85"/>
      <c r="L24" s="85"/>
      <c r="M24" s="85"/>
      <c r="N24" s="85"/>
      <c r="O24" s="85"/>
      <c r="P24" s="85"/>
      <c r="Q24" s="85"/>
      <c r="R24" s="69" t="s">
        <v>192</v>
      </c>
      <c r="S24" s="69" t="s">
        <v>191</v>
      </c>
      <c r="T24" s="69" t="s">
        <v>177</v>
      </c>
      <c r="U24" s="69" t="s">
        <v>177</v>
      </c>
      <c r="V24" s="69" t="s">
        <v>191</v>
      </c>
      <c r="W24" s="69" t="s">
        <v>192</v>
      </c>
      <c r="X24" s="69" t="s">
        <v>192</v>
      </c>
      <c r="Y24" s="69" t="s">
        <v>177</v>
      </c>
      <c r="Z24" s="69" t="s">
        <v>177</v>
      </c>
      <c r="AA24" s="69" t="s">
        <v>177</v>
      </c>
      <c r="AB24" s="69" t="s">
        <v>177</v>
      </c>
      <c r="AC24" s="69" t="s">
        <v>192</v>
      </c>
      <c r="AD24" s="69" t="s">
        <v>202</v>
      </c>
      <c r="AE24" s="82"/>
      <c r="AF24" s="82"/>
      <c r="AG24" s="82"/>
      <c r="AH24" s="82"/>
      <c r="AI24" s="82" t="s">
        <v>200</v>
      </c>
      <c r="AJ24" s="82"/>
    </row>
    <row r="25" spans="1:37" ht="90" customHeight="1" thickBot="1" x14ac:dyDescent="0.25">
      <c r="A25" s="84">
        <v>1</v>
      </c>
      <c r="B25" s="69" t="s">
        <v>53</v>
      </c>
      <c r="C25" s="84">
        <v>1</v>
      </c>
      <c r="D25" s="340" t="s">
        <v>133</v>
      </c>
      <c r="E25" s="69" t="s">
        <v>112</v>
      </c>
      <c r="F25" s="341">
        <v>0</v>
      </c>
      <c r="G25" s="342">
        <v>0</v>
      </c>
      <c r="H25" s="342">
        <v>0</v>
      </c>
      <c r="I25" s="342">
        <v>0</v>
      </c>
      <c r="J25" s="342">
        <v>621000</v>
      </c>
      <c r="K25" s="341">
        <v>0</v>
      </c>
      <c r="L25" s="341">
        <v>0</v>
      </c>
      <c r="M25" s="341">
        <v>0</v>
      </c>
      <c r="N25" s="341">
        <v>0</v>
      </c>
      <c r="O25" s="341">
        <v>0</v>
      </c>
      <c r="P25" s="341">
        <v>0</v>
      </c>
      <c r="Q25" s="341">
        <v>0</v>
      </c>
      <c r="R25" s="241">
        <f t="shared" ref="R25:AC26" si="0">F25/1.09</f>
        <v>0</v>
      </c>
      <c r="S25" s="241">
        <f>G25/1.09</f>
        <v>0</v>
      </c>
      <c r="T25" s="241">
        <f>H25/1.09</f>
        <v>0</v>
      </c>
      <c r="U25" s="241">
        <f t="shared" si="0"/>
        <v>0</v>
      </c>
      <c r="V25" s="241">
        <f>J25/1.09</f>
        <v>569724.77064220177</v>
      </c>
      <c r="W25" s="241">
        <f>K25/1.09</f>
        <v>0</v>
      </c>
      <c r="X25" s="241">
        <f>L25/1.09</f>
        <v>0</v>
      </c>
      <c r="Y25" s="241">
        <f t="shared" si="0"/>
        <v>0</v>
      </c>
      <c r="Z25" s="241">
        <f t="shared" si="0"/>
        <v>0</v>
      </c>
      <c r="AA25" s="241">
        <f t="shared" si="0"/>
        <v>0</v>
      </c>
      <c r="AB25" s="241">
        <f>P25/1.09</f>
        <v>0</v>
      </c>
      <c r="AC25" s="241">
        <f t="shared" si="0"/>
        <v>0</v>
      </c>
      <c r="AD25" s="28">
        <f>R25+S25+T25+U25+V25+W25+X25+Y25+Z25+AA25+AB25+AC25</f>
        <v>569724.77064220177</v>
      </c>
      <c r="AE25" s="343" t="s">
        <v>171</v>
      </c>
      <c r="AF25" s="90" t="s">
        <v>283</v>
      </c>
      <c r="AG25" s="344" t="s">
        <v>302</v>
      </c>
      <c r="AH25" s="344" t="s">
        <v>303</v>
      </c>
      <c r="AI25" s="91" t="s">
        <v>132</v>
      </c>
      <c r="AJ25" s="130" t="s">
        <v>210</v>
      </c>
    </row>
    <row r="26" spans="1:37" s="89" customFormat="1" ht="88.5" customHeight="1" thickBot="1" x14ac:dyDescent="0.25">
      <c r="A26" s="84">
        <v>2</v>
      </c>
      <c r="B26" s="84" t="s">
        <v>53</v>
      </c>
      <c r="C26" s="84">
        <v>2</v>
      </c>
      <c r="D26" s="235" t="s">
        <v>201</v>
      </c>
      <c r="E26" s="69" t="s">
        <v>54</v>
      </c>
      <c r="F26" s="342">
        <v>0</v>
      </c>
      <c r="G26" s="342">
        <v>0</v>
      </c>
      <c r="H26" s="342">
        <v>0</v>
      </c>
      <c r="I26" s="342">
        <v>0</v>
      </c>
      <c r="J26" s="342">
        <v>0</v>
      </c>
      <c r="K26" s="345">
        <v>0</v>
      </c>
      <c r="L26" s="345">
        <v>0</v>
      </c>
      <c r="M26" s="345">
        <v>0</v>
      </c>
      <c r="N26" s="345">
        <v>22000</v>
      </c>
      <c r="O26" s="345">
        <v>0</v>
      </c>
      <c r="P26" s="345">
        <v>0</v>
      </c>
      <c r="Q26" s="345">
        <v>482000</v>
      </c>
      <c r="R26" s="241">
        <f t="shared" si="0"/>
        <v>0</v>
      </c>
      <c r="S26" s="241">
        <f t="shared" si="0"/>
        <v>0</v>
      </c>
      <c r="T26" s="241">
        <f t="shared" si="0"/>
        <v>0</v>
      </c>
      <c r="U26" s="241">
        <f t="shared" si="0"/>
        <v>0</v>
      </c>
      <c r="V26" s="241">
        <f t="shared" si="0"/>
        <v>0</v>
      </c>
      <c r="W26" s="241">
        <f t="shared" si="0"/>
        <v>0</v>
      </c>
      <c r="X26" s="241">
        <f t="shared" si="0"/>
        <v>0</v>
      </c>
      <c r="Y26" s="241">
        <f t="shared" si="0"/>
        <v>0</v>
      </c>
      <c r="Z26" s="241">
        <f t="shared" si="0"/>
        <v>20183.48623853211</v>
      </c>
      <c r="AA26" s="241">
        <f t="shared" si="0"/>
        <v>0</v>
      </c>
      <c r="AB26" s="241">
        <f t="shared" si="0"/>
        <v>0</v>
      </c>
      <c r="AC26" s="241">
        <f>Q26/1.09</f>
        <v>442201.83486238529</v>
      </c>
      <c r="AD26" s="28">
        <f t="shared" ref="AD26:AD29" si="1">R26+S26+T26+U26+V26+W26+X26+Y26+Z26+AA26+AB26+AC26</f>
        <v>462385.32110091741</v>
      </c>
      <c r="AE26" s="343"/>
      <c r="AF26" s="90" t="s">
        <v>175</v>
      </c>
      <c r="AG26" s="344" t="s">
        <v>284</v>
      </c>
      <c r="AH26" s="344" t="s">
        <v>304</v>
      </c>
      <c r="AI26" s="346" t="s">
        <v>131</v>
      </c>
      <c r="AJ26" s="130" t="s">
        <v>178</v>
      </c>
      <c r="AK26" s="88"/>
    </row>
    <row r="27" spans="1:37" s="89" customFormat="1" ht="39.75" customHeight="1" thickBot="1" x14ac:dyDescent="0.25">
      <c r="A27" s="84">
        <v>3</v>
      </c>
      <c r="B27" s="84"/>
      <c r="C27" s="85"/>
      <c r="D27" s="86" t="s">
        <v>134</v>
      </c>
      <c r="E27" s="69"/>
      <c r="F27" s="341">
        <f>SUM(F25:F26)</f>
        <v>0</v>
      </c>
      <c r="G27" s="341">
        <f t="shared" ref="G27:N27" si="2">SUM(G25:G26)</f>
        <v>0</v>
      </c>
      <c r="H27" s="341">
        <f t="shared" si="2"/>
        <v>0</v>
      </c>
      <c r="I27" s="341">
        <f t="shared" si="2"/>
        <v>0</v>
      </c>
      <c r="J27" s="341">
        <f>SUM(J25:J26)</f>
        <v>621000</v>
      </c>
      <c r="K27" s="341">
        <f>SUM(K25:K26)</f>
        <v>0</v>
      </c>
      <c r="L27" s="341">
        <f>SUM(L25:L26)</f>
        <v>0</v>
      </c>
      <c r="M27" s="341">
        <f t="shared" si="2"/>
        <v>0</v>
      </c>
      <c r="N27" s="341">
        <f t="shared" si="2"/>
        <v>22000</v>
      </c>
      <c r="O27" s="341">
        <f>SUM(O25:O26)</f>
        <v>0</v>
      </c>
      <c r="P27" s="341">
        <f>SUM(P25:P26)</f>
        <v>0</v>
      </c>
      <c r="Q27" s="341">
        <f>SUM(Q25:Q26)</f>
        <v>482000</v>
      </c>
      <c r="R27" s="241">
        <f>SUM(R25:R26)</f>
        <v>0</v>
      </c>
      <c r="S27" s="241">
        <f t="shared" ref="S27:Z27" si="3">SUM(S25:S26)</f>
        <v>0</v>
      </c>
      <c r="T27" s="241">
        <f t="shared" si="3"/>
        <v>0</v>
      </c>
      <c r="U27" s="241">
        <f t="shared" si="3"/>
        <v>0</v>
      </c>
      <c r="V27" s="241">
        <f>SUM(V25:V26)</f>
        <v>569724.77064220177</v>
      </c>
      <c r="W27" s="241">
        <f>SUM(W25:W26)</f>
        <v>0</v>
      </c>
      <c r="X27" s="241">
        <f>SUM(X25:X26)</f>
        <v>0</v>
      </c>
      <c r="Y27" s="241">
        <f t="shared" si="3"/>
        <v>0</v>
      </c>
      <c r="Z27" s="241">
        <f t="shared" si="3"/>
        <v>20183.48623853211</v>
      </c>
      <c r="AA27" s="241">
        <f>SUM(AA25:AA26)</f>
        <v>0</v>
      </c>
      <c r="AB27" s="241">
        <f>SUM(AB25:AB26)</f>
        <v>0</v>
      </c>
      <c r="AC27" s="241">
        <f>SUM(AC25:AC26)</f>
        <v>442201.83486238529</v>
      </c>
      <c r="AD27" s="28">
        <f t="shared" si="1"/>
        <v>1032110.0917431192</v>
      </c>
      <c r="AE27" s="87"/>
      <c r="AF27" s="87"/>
      <c r="AG27" s="87"/>
      <c r="AH27" s="235"/>
      <c r="AI27" s="347"/>
      <c r="AJ27" s="347"/>
    </row>
    <row r="28" spans="1:37" ht="102" customHeight="1" thickBot="1" x14ac:dyDescent="0.25">
      <c r="A28" s="84">
        <v>4</v>
      </c>
      <c r="B28" s="84" t="s">
        <v>74</v>
      </c>
      <c r="C28" s="84">
        <v>3</v>
      </c>
      <c r="D28" s="86" t="s">
        <v>247</v>
      </c>
      <c r="E28" s="69" t="s">
        <v>75</v>
      </c>
      <c r="F28" s="341">
        <v>414000</v>
      </c>
      <c r="G28" s="342">
        <v>0</v>
      </c>
      <c r="H28" s="342">
        <v>0</v>
      </c>
      <c r="I28" s="342">
        <v>0</v>
      </c>
      <c r="J28" s="342">
        <v>0</v>
      </c>
      <c r="K28" s="342">
        <v>0</v>
      </c>
      <c r="L28" s="342">
        <v>0</v>
      </c>
      <c r="M28" s="342">
        <v>0</v>
      </c>
      <c r="N28" s="342">
        <v>0</v>
      </c>
      <c r="O28" s="342">
        <v>0</v>
      </c>
      <c r="P28" s="342">
        <v>0</v>
      </c>
      <c r="Q28" s="342">
        <v>0</v>
      </c>
      <c r="R28" s="241">
        <f>F28/1.19</f>
        <v>347899.15966386558</v>
      </c>
      <c r="S28" s="241">
        <f>G28/1.19</f>
        <v>0</v>
      </c>
      <c r="T28" s="241">
        <f t="shared" ref="T28:Z28" si="4">G28/1.19</f>
        <v>0</v>
      </c>
      <c r="U28" s="241">
        <f t="shared" si="4"/>
        <v>0</v>
      </c>
      <c r="V28" s="241">
        <f t="shared" si="4"/>
        <v>0</v>
      </c>
      <c r="W28" s="241">
        <f t="shared" si="4"/>
        <v>0</v>
      </c>
      <c r="X28" s="241">
        <f t="shared" si="4"/>
        <v>0</v>
      </c>
      <c r="Y28" s="241">
        <f t="shared" si="4"/>
        <v>0</v>
      </c>
      <c r="Z28" s="241">
        <f t="shared" si="4"/>
        <v>0</v>
      </c>
      <c r="AA28" s="241">
        <f>N28/1.19</f>
        <v>0</v>
      </c>
      <c r="AB28" s="241">
        <f>O28/1.19</f>
        <v>0</v>
      </c>
      <c r="AC28" s="241">
        <f>N28/1.19</f>
        <v>0</v>
      </c>
      <c r="AD28" s="28">
        <f t="shared" si="1"/>
        <v>347899.15966386558</v>
      </c>
      <c r="AE28" s="90" t="s">
        <v>174</v>
      </c>
      <c r="AF28" s="90" t="s">
        <v>176</v>
      </c>
      <c r="AG28" s="348" t="s">
        <v>284</v>
      </c>
      <c r="AH28" s="344" t="s">
        <v>305</v>
      </c>
      <c r="AI28" s="91" t="s">
        <v>132</v>
      </c>
      <c r="AJ28" s="130" t="s">
        <v>210</v>
      </c>
    </row>
    <row r="29" spans="1:37" ht="102" customHeight="1" thickBot="1" x14ac:dyDescent="0.25">
      <c r="A29" s="84">
        <v>5</v>
      </c>
      <c r="B29" s="84" t="s">
        <v>74</v>
      </c>
      <c r="C29" s="84">
        <v>4</v>
      </c>
      <c r="D29" s="86" t="s">
        <v>282</v>
      </c>
      <c r="E29" s="69" t="s">
        <v>301</v>
      </c>
      <c r="F29" s="341">
        <v>3000000</v>
      </c>
      <c r="G29" s="342">
        <v>0</v>
      </c>
      <c r="H29" s="349">
        <v>0</v>
      </c>
      <c r="I29" s="342">
        <v>0</v>
      </c>
      <c r="J29" s="349">
        <v>0</v>
      </c>
      <c r="K29" s="342">
        <v>0</v>
      </c>
      <c r="L29" s="349">
        <v>0</v>
      </c>
      <c r="M29" s="342">
        <v>0</v>
      </c>
      <c r="N29" s="349">
        <v>0</v>
      </c>
      <c r="O29" s="342">
        <v>0</v>
      </c>
      <c r="P29" s="349">
        <v>0</v>
      </c>
      <c r="Q29" s="342">
        <v>0</v>
      </c>
      <c r="R29" s="241">
        <f>F29/1.19</f>
        <v>2521008.4033613447</v>
      </c>
      <c r="S29" s="241">
        <f t="shared" ref="S29:AC29" si="5">G29/1.19</f>
        <v>0</v>
      </c>
      <c r="T29" s="241">
        <f t="shared" si="5"/>
        <v>0</v>
      </c>
      <c r="U29" s="241">
        <f t="shared" si="5"/>
        <v>0</v>
      </c>
      <c r="V29" s="241">
        <f t="shared" si="5"/>
        <v>0</v>
      </c>
      <c r="W29" s="241">
        <f t="shared" si="5"/>
        <v>0</v>
      </c>
      <c r="X29" s="241">
        <f t="shared" si="5"/>
        <v>0</v>
      </c>
      <c r="Y29" s="241">
        <f t="shared" si="5"/>
        <v>0</v>
      </c>
      <c r="Z29" s="241">
        <f t="shared" si="5"/>
        <v>0</v>
      </c>
      <c r="AA29" s="241">
        <f t="shared" si="5"/>
        <v>0</v>
      </c>
      <c r="AB29" s="241">
        <f t="shared" si="5"/>
        <v>0</v>
      </c>
      <c r="AC29" s="241">
        <f t="shared" si="5"/>
        <v>0</v>
      </c>
      <c r="AD29" s="28">
        <f t="shared" si="1"/>
        <v>2521008.4033613447</v>
      </c>
      <c r="AE29" s="90" t="s">
        <v>174</v>
      </c>
      <c r="AF29" s="90" t="s">
        <v>306</v>
      </c>
      <c r="AG29" s="348" t="s">
        <v>284</v>
      </c>
      <c r="AH29" s="344" t="s">
        <v>305</v>
      </c>
      <c r="AI29" s="91" t="s">
        <v>132</v>
      </c>
      <c r="AJ29" s="130" t="s">
        <v>332</v>
      </c>
    </row>
    <row r="30" spans="1:37" s="55" customFormat="1" ht="33.75" customHeight="1" thickBot="1" x14ac:dyDescent="0.25">
      <c r="A30" s="84">
        <v>6</v>
      </c>
      <c r="B30" s="84"/>
      <c r="C30" s="84"/>
      <c r="D30" s="86" t="s">
        <v>248</v>
      </c>
      <c r="E30" s="69"/>
      <c r="F30" s="341">
        <f>F28+F29</f>
        <v>3414000</v>
      </c>
      <c r="G30" s="342"/>
      <c r="H30" s="342"/>
      <c r="I30" s="342"/>
      <c r="J30" s="342"/>
      <c r="K30" s="342"/>
      <c r="L30" s="342"/>
      <c r="M30" s="342"/>
      <c r="N30" s="342"/>
      <c r="O30" s="342"/>
      <c r="P30" s="342"/>
      <c r="Q30" s="342"/>
      <c r="R30" s="241">
        <f>SUM(R28+R29)</f>
        <v>2868907.5630252101</v>
      </c>
      <c r="S30" s="241">
        <f t="shared" ref="S30:AD30" si="6">SUM(S28+S29)</f>
        <v>0</v>
      </c>
      <c r="T30" s="241">
        <f t="shared" si="6"/>
        <v>0</v>
      </c>
      <c r="U30" s="241">
        <f t="shared" si="6"/>
        <v>0</v>
      </c>
      <c r="V30" s="241">
        <f t="shared" si="6"/>
        <v>0</v>
      </c>
      <c r="W30" s="241">
        <f t="shared" si="6"/>
        <v>0</v>
      </c>
      <c r="X30" s="241">
        <f t="shared" si="6"/>
        <v>0</v>
      </c>
      <c r="Y30" s="241">
        <f t="shared" si="6"/>
        <v>0</v>
      </c>
      <c r="Z30" s="241">
        <f t="shared" si="6"/>
        <v>0</v>
      </c>
      <c r="AA30" s="241">
        <f t="shared" si="6"/>
        <v>0</v>
      </c>
      <c r="AB30" s="241">
        <f t="shared" si="6"/>
        <v>0</v>
      </c>
      <c r="AC30" s="241">
        <f t="shared" si="6"/>
        <v>0</v>
      </c>
      <c r="AD30" s="241">
        <f t="shared" si="6"/>
        <v>2868907.5630252101</v>
      </c>
      <c r="AE30" s="90"/>
      <c r="AF30" s="90"/>
      <c r="AG30" s="348"/>
      <c r="AH30" s="344"/>
      <c r="AI30" s="91"/>
      <c r="AJ30" s="130"/>
    </row>
    <row r="31" spans="1:37" s="55" customFormat="1" ht="27.75" customHeight="1" thickBot="1" x14ac:dyDescent="0.25">
      <c r="A31" s="84">
        <v>7</v>
      </c>
      <c r="B31" s="85"/>
      <c r="C31" s="84"/>
      <c r="D31" s="69" t="s">
        <v>79</v>
      </c>
      <c r="E31" s="69"/>
      <c r="F31" s="350">
        <f>F27+F30</f>
        <v>3414000</v>
      </c>
      <c r="G31" s="350">
        <f t="shared" ref="G31:Q31" si="7">G27+G30</f>
        <v>0</v>
      </c>
      <c r="H31" s="350">
        <f t="shared" si="7"/>
        <v>0</v>
      </c>
      <c r="I31" s="350">
        <f t="shared" si="7"/>
        <v>0</v>
      </c>
      <c r="J31" s="350">
        <f t="shared" si="7"/>
        <v>621000</v>
      </c>
      <c r="K31" s="350">
        <f t="shared" si="7"/>
        <v>0</v>
      </c>
      <c r="L31" s="350">
        <f t="shared" si="7"/>
        <v>0</v>
      </c>
      <c r="M31" s="350">
        <f t="shared" si="7"/>
        <v>0</v>
      </c>
      <c r="N31" s="350">
        <f t="shared" si="7"/>
        <v>22000</v>
      </c>
      <c r="O31" s="350">
        <f t="shared" si="7"/>
        <v>0</v>
      </c>
      <c r="P31" s="350">
        <f t="shared" si="7"/>
        <v>0</v>
      </c>
      <c r="Q31" s="350">
        <f t="shared" si="7"/>
        <v>482000</v>
      </c>
      <c r="R31" s="351">
        <f t="shared" ref="R31" si="8">R27+R30</f>
        <v>2868907.5630252101</v>
      </c>
      <c r="S31" s="351">
        <f t="shared" ref="S31" si="9">S27+S30</f>
        <v>0</v>
      </c>
      <c r="T31" s="351">
        <f t="shared" ref="T31" si="10">T27+T30</f>
        <v>0</v>
      </c>
      <c r="U31" s="351">
        <f t="shared" ref="U31" si="11">U27+U30</f>
        <v>0</v>
      </c>
      <c r="V31" s="351">
        <f t="shared" ref="V31" si="12">V27+V30</f>
        <v>569724.77064220177</v>
      </c>
      <c r="W31" s="351">
        <f t="shared" ref="W31" si="13">W27+W30</f>
        <v>0</v>
      </c>
      <c r="X31" s="351">
        <f t="shared" ref="X31" si="14">X27+X30</f>
        <v>0</v>
      </c>
      <c r="Y31" s="351">
        <f t="shared" ref="Y31" si="15">Y27+Y30</f>
        <v>0</v>
      </c>
      <c r="Z31" s="351">
        <f t="shared" ref="Z31" si="16">Z27+Z30</f>
        <v>20183.48623853211</v>
      </c>
      <c r="AA31" s="351">
        <f t="shared" ref="AA31" si="17">AA27+AA30</f>
        <v>0</v>
      </c>
      <c r="AB31" s="351">
        <f t="shared" ref="AB31" si="18">AB27+AB30</f>
        <v>0</v>
      </c>
      <c r="AC31" s="351">
        <f t="shared" ref="AC31" si="19">AC27+AC30</f>
        <v>442201.83486238529</v>
      </c>
      <c r="AD31" s="351">
        <f t="shared" ref="AD31" si="20">AD27+AD30</f>
        <v>3901017.6547683291</v>
      </c>
      <c r="AE31" s="90"/>
      <c r="AF31" s="352"/>
      <c r="AG31" s="352"/>
      <c r="AH31" s="352"/>
      <c r="AI31" s="352"/>
      <c r="AJ31" s="352"/>
    </row>
    <row r="32" spans="1:37" s="55" customFormat="1" x14ac:dyDescent="0.2">
      <c r="A32" s="56"/>
      <c r="B32" s="56"/>
      <c r="C32" s="239"/>
      <c r="D32" s="337"/>
      <c r="E32" s="336"/>
      <c r="F32" s="240"/>
      <c r="N32" s="56"/>
      <c r="O32" s="56"/>
      <c r="P32" s="56"/>
      <c r="S32" s="239"/>
      <c r="T32" s="239"/>
      <c r="U32" s="239"/>
      <c r="V32" s="239"/>
      <c r="W32" s="239"/>
      <c r="X32" s="239"/>
      <c r="Y32" s="239"/>
      <c r="Z32" s="239"/>
      <c r="AA32" s="239"/>
      <c r="AB32" s="239"/>
      <c r="AC32" s="239"/>
    </row>
    <row r="34" spans="1:38" ht="15.75" x14ac:dyDescent="0.25">
      <c r="A34" s="119"/>
      <c r="B34" s="119"/>
      <c r="C34" s="119"/>
      <c r="D34" s="128" t="s">
        <v>116</v>
      </c>
      <c r="E34" s="6"/>
      <c r="F34" s="138"/>
      <c r="G34" s="22"/>
      <c r="H34" s="22"/>
      <c r="I34" s="22"/>
      <c r="J34" s="22"/>
      <c r="K34" s="22"/>
      <c r="L34" s="22"/>
      <c r="M34" s="22"/>
      <c r="N34" s="139"/>
      <c r="O34" s="139"/>
      <c r="P34" s="139"/>
      <c r="Q34" s="134"/>
      <c r="R34" s="127"/>
      <c r="S34" s="119"/>
      <c r="T34" s="283" t="s">
        <v>135</v>
      </c>
      <c r="U34" s="283"/>
      <c r="V34" s="283"/>
      <c r="W34" s="36"/>
      <c r="X34" s="284" t="s">
        <v>137</v>
      </c>
      <c r="Y34" s="284"/>
      <c r="Z34" s="109"/>
      <c r="AA34" s="109"/>
      <c r="AB34" s="109"/>
      <c r="AD34" s="163"/>
      <c r="AE34" s="163"/>
      <c r="AF34" s="287" t="s">
        <v>199</v>
      </c>
      <c r="AG34" s="287"/>
      <c r="AH34" s="163"/>
      <c r="AI34" s="163"/>
      <c r="AJ34" s="163"/>
      <c r="AK34" s="163"/>
      <c r="AL34" s="127"/>
    </row>
    <row r="35" spans="1:38" ht="15.75" customHeight="1" x14ac:dyDescent="0.25">
      <c r="A35" s="285" t="s">
        <v>130</v>
      </c>
      <c r="B35" s="285"/>
      <c r="C35" s="285"/>
      <c r="D35" s="285"/>
      <c r="E35" s="6"/>
      <c r="F35" s="138"/>
      <c r="G35" s="22"/>
      <c r="H35" s="22"/>
      <c r="I35" s="22"/>
      <c r="J35" s="22"/>
      <c r="K35" s="22"/>
      <c r="L35" s="22"/>
      <c r="M35" s="22"/>
      <c r="N35" s="139"/>
      <c r="O35" s="139"/>
      <c r="P35" s="139"/>
      <c r="Q35" s="134"/>
      <c r="R35" s="127"/>
      <c r="S35" s="287" t="s">
        <v>136</v>
      </c>
      <c r="T35" s="287"/>
      <c r="U35" s="287"/>
      <c r="V35" s="287"/>
      <c r="W35" s="287"/>
      <c r="X35" s="288" t="s">
        <v>197</v>
      </c>
      <c r="Y35" s="288"/>
      <c r="Z35" s="288"/>
      <c r="AA35" s="40"/>
      <c r="AB35" s="40"/>
      <c r="AC35" s="162" t="s">
        <v>204</v>
      </c>
      <c r="AD35" s="162"/>
      <c r="AE35" s="162"/>
      <c r="AF35" s="162"/>
      <c r="AG35" s="162"/>
      <c r="AH35" s="162"/>
      <c r="AI35" s="162"/>
      <c r="AJ35" s="162"/>
      <c r="AK35" s="162"/>
      <c r="AL35" s="162"/>
    </row>
    <row r="36" spans="1:38" ht="15.75" customHeight="1" x14ac:dyDescent="0.25">
      <c r="A36" s="119"/>
      <c r="B36" s="285" t="s">
        <v>211</v>
      </c>
      <c r="C36" s="285"/>
      <c r="D36" s="285"/>
      <c r="E36" s="6"/>
      <c r="F36" s="138"/>
      <c r="G36" s="22"/>
      <c r="H36" s="22"/>
      <c r="I36" s="22"/>
      <c r="J36" s="22"/>
      <c r="K36" s="22"/>
      <c r="L36" s="22"/>
      <c r="M36" s="22"/>
      <c r="N36" s="139"/>
      <c r="O36" s="139"/>
      <c r="P36" s="139"/>
      <c r="Q36" s="134"/>
      <c r="R36" s="127"/>
      <c r="S36" s="119"/>
      <c r="T36" s="285" t="s">
        <v>108</v>
      </c>
      <c r="U36" s="285"/>
      <c r="V36" s="285"/>
      <c r="W36" s="285"/>
      <c r="X36" s="284" t="s">
        <v>198</v>
      </c>
      <c r="Y36" s="284"/>
      <c r="Z36" s="284"/>
      <c r="AA36" s="109"/>
      <c r="AB36" s="109"/>
      <c r="AC36" s="119"/>
      <c r="AD36" s="45"/>
      <c r="AE36" s="129"/>
      <c r="AF36" s="129"/>
      <c r="AG36" s="129"/>
      <c r="AH36" s="129"/>
      <c r="AI36" s="129"/>
      <c r="AJ36" s="127"/>
      <c r="AK36" s="127"/>
      <c r="AL36" s="127"/>
    </row>
    <row r="37" spans="1:38" ht="17.25" customHeight="1" x14ac:dyDescent="0.25">
      <c r="D37" s="94"/>
      <c r="T37" s="92"/>
      <c r="U37" s="92"/>
      <c r="V37" s="92"/>
      <c r="W37" s="92"/>
      <c r="X37" s="92"/>
      <c r="Y37" s="92"/>
      <c r="Z37" s="92"/>
      <c r="AA37" s="92"/>
      <c r="AB37" s="92"/>
      <c r="AD37" s="286"/>
      <c r="AE37" s="286"/>
      <c r="AF37" s="286"/>
      <c r="AG37" s="286"/>
      <c r="AH37" s="286"/>
      <c r="AI37" s="93"/>
    </row>
  </sheetData>
  <mergeCells count="35">
    <mergeCell ref="T34:V34"/>
    <mergeCell ref="X34:Y34"/>
    <mergeCell ref="B36:D36"/>
    <mergeCell ref="X36:Z36"/>
    <mergeCell ref="AD37:AH37"/>
    <mergeCell ref="A35:D35"/>
    <mergeCell ref="S35:W35"/>
    <mergeCell ref="X35:Z35"/>
    <mergeCell ref="T36:W36"/>
    <mergeCell ref="AF34:AG34"/>
    <mergeCell ref="AC5:AE5"/>
    <mergeCell ref="B6:E6"/>
    <mergeCell ref="B7:E7"/>
    <mergeCell ref="C12:AJ12"/>
    <mergeCell ref="AC6:AE6"/>
    <mergeCell ref="B5:R5"/>
    <mergeCell ref="F21:I21"/>
    <mergeCell ref="J21:M21"/>
    <mergeCell ref="S21:U21"/>
    <mergeCell ref="AG21:AH21"/>
    <mergeCell ref="A22:A23"/>
    <mergeCell ref="B22:B23"/>
    <mergeCell ref="C22:C23"/>
    <mergeCell ref="D22:D23"/>
    <mergeCell ref="E22:E23"/>
    <mergeCell ref="U13:AA13"/>
    <mergeCell ref="AI22:AI23"/>
    <mergeCell ref="AJ22:AJ23"/>
    <mergeCell ref="AE25:AE26"/>
    <mergeCell ref="AE22:AE23"/>
    <mergeCell ref="AG22:AG23"/>
    <mergeCell ref="AH22:AH23"/>
    <mergeCell ref="AF22:AF23"/>
    <mergeCell ref="T17:X17"/>
    <mergeCell ref="V21:Y21"/>
  </mergeCells>
  <pageMargins left="0.36811023599999998"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14"/>
  <sheetViews>
    <sheetView tabSelected="1" topLeftCell="A2" zoomScale="85" zoomScaleNormal="85" workbookViewId="0">
      <selection activeCell="Y7" sqref="Y7:Y8"/>
    </sheetView>
  </sheetViews>
  <sheetFormatPr defaultRowHeight="15.75" x14ac:dyDescent="0.2"/>
  <cols>
    <col min="1" max="1" width="4.85546875" style="4" customWidth="1"/>
    <col min="2" max="2" width="10.85546875" style="5" customWidth="1"/>
    <col min="3" max="3" width="6.85546875" style="4" customWidth="1"/>
    <col min="4" max="4" width="21.5703125" style="11" customWidth="1"/>
    <col min="5" max="5" width="12.7109375" style="7" customWidth="1"/>
    <col min="6" max="6" width="12.7109375" style="10" hidden="1" customWidth="1"/>
    <col min="7" max="7" width="11.7109375" style="8" hidden="1" customWidth="1"/>
    <col min="8" max="8" width="10.85546875" style="8" hidden="1" customWidth="1"/>
    <col min="9" max="9" width="10.140625" style="8" hidden="1" customWidth="1"/>
    <col min="10" max="10" width="10" style="8" hidden="1" customWidth="1"/>
    <col min="11" max="11" width="10.28515625" style="8" hidden="1" customWidth="1"/>
    <col min="12" max="12" width="9.42578125" style="8" hidden="1" customWidth="1"/>
    <col min="13" max="13" width="10.140625" style="8" hidden="1" customWidth="1"/>
    <col min="14" max="14" width="9.42578125" style="8" hidden="1" customWidth="1"/>
    <col min="15" max="15" width="9.42578125" style="147" hidden="1" customWidth="1"/>
    <col min="16" max="16" width="9.28515625" style="8" hidden="1" customWidth="1"/>
    <col min="17" max="17" width="9.7109375" style="114" hidden="1" customWidth="1"/>
    <col min="18" max="18" width="10.42578125" style="114" hidden="1" customWidth="1"/>
    <col min="19" max="19" width="12.85546875" style="4" customWidth="1"/>
    <col min="20" max="20" width="10.85546875" style="4" customWidth="1"/>
    <col min="21" max="21" width="11.85546875" style="4" customWidth="1"/>
    <col min="22" max="22" width="10.5703125" style="4" customWidth="1"/>
    <col min="23" max="23" width="11.7109375" style="4" customWidth="1"/>
    <col min="24" max="24" width="11.140625" style="4" customWidth="1"/>
    <col min="25" max="25" width="10.7109375" style="4" customWidth="1"/>
    <col min="26" max="26" width="11.42578125" style="4" customWidth="1"/>
    <col min="27" max="27" width="10.5703125" style="4" customWidth="1"/>
    <col min="28" max="28" width="10.28515625" style="4" customWidth="1"/>
    <col min="29" max="30" width="11.42578125" style="4" customWidth="1"/>
    <col min="31" max="31" width="10" style="4" customWidth="1"/>
    <col min="32" max="32" width="12.85546875" style="4" customWidth="1"/>
    <col min="33" max="33" width="9.42578125" style="4" customWidth="1"/>
    <col min="34" max="34" width="8.7109375" style="8" customWidth="1"/>
    <col min="35" max="35" width="9.140625" style="8" customWidth="1"/>
    <col min="36" max="39" width="9.140625" style="8"/>
    <col min="40" max="40" width="9.140625" style="8" customWidth="1"/>
    <col min="41" max="16384" width="9.140625" style="8"/>
  </cols>
  <sheetData>
    <row r="1" spans="1:35" hidden="1" x14ac:dyDescent="0.2"/>
    <row r="2" spans="1:35" ht="18" customHeight="1" x14ac:dyDescent="0.2">
      <c r="D2" s="5"/>
      <c r="E2" s="290" t="s">
        <v>126</v>
      </c>
      <c r="F2" s="290"/>
      <c r="G2" s="290"/>
      <c r="H2" s="290"/>
      <c r="I2" s="290"/>
      <c r="J2" s="290"/>
      <c r="K2" s="290"/>
      <c r="L2" s="290"/>
      <c r="M2" s="290"/>
      <c r="N2" s="290"/>
      <c r="O2" s="290"/>
      <c r="P2" s="290"/>
      <c r="Q2" s="290"/>
      <c r="R2" s="290"/>
      <c r="S2" s="290"/>
      <c r="T2" s="290"/>
      <c r="U2" s="290"/>
      <c r="V2" s="290"/>
      <c r="W2" s="290"/>
      <c r="X2" s="290"/>
      <c r="Y2" s="290"/>
      <c r="Z2" s="290"/>
      <c r="AA2" s="290"/>
      <c r="AB2" s="290"/>
      <c r="AC2" s="290"/>
      <c r="AD2" s="116"/>
      <c r="AE2" s="116"/>
    </row>
    <row r="3" spans="1:35" ht="15" customHeight="1" x14ac:dyDescent="0.2">
      <c r="D3" s="5"/>
      <c r="F3" s="5"/>
      <c r="G3" s="5"/>
      <c r="H3" s="5"/>
      <c r="I3" s="5"/>
      <c r="J3" s="5"/>
      <c r="K3" s="5"/>
      <c r="L3" s="5"/>
      <c r="M3" s="5"/>
      <c r="N3" s="5"/>
      <c r="O3" s="145"/>
      <c r="P3" s="5"/>
      <c r="Q3" s="113"/>
      <c r="R3" s="113"/>
    </row>
    <row r="4" spans="1:35" ht="16.5" thickBot="1" x14ac:dyDescent="0.25">
      <c r="B4" s="4"/>
      <c r="C4" s="9"/>
      <c r="D4" s="4"/>
    </row>
    <row r="5" spans="1:35" ht="21" customHeight="1" thickBot="1" x14ac:dyDescent="0.25">
      <c r="E5" s="12" t="s">
        <v>3</v>
      </c>
      <c r="F5" s="122" t="s">
        <v>142</v>
      </c>
      <c r="G5" s="123"/>
      <c r="H5" s="123"/>
      <c r="I5" s="124"/>
      <c r="J5" s="291" t="s">
        <v>117</v>
      </c>
      <c r="K5" s="292"/>
      <c r="L5" s="292"/>
      <c r="M5" s="292"/>
      <c r="N5" s="292"/>
      <c r="O5" s="293"/>
      <c r="P5" s="1" t="s">
        <v>118</v>
      </c>
      <c r="Q5" s="115" t="s">
        <v>226</v>
      </c>
      <c r="R5" s="3" t="s">
        <v>227</v>
      </c>
      <c r="S5" s="118" t="s">
        <v>214</v>
      </c>
      <c r="T5" s="291" t="s">
        <v>213</v>
      </c>
      <c r="U5" s="292"/>
      <c r="V5" s="293"/>
      <c r="W5" s="291" t="s">
        <v>117</v>
      </c>
      <c r="X5" s="292"/>
      <c r="Y5" s="292"/>
      <c r="Z5" s="292"/>
      <c r="AA5" s="292"/>
      <c r="AB5" s="293"/>
      <c r="AC5" s="13" t="s">
        <v>118</v>
      </c>
      <c r="AD5" s="137" t="s">
        <v>226</v>
      </c>
      <c r="AE5" s="13" t="s">
        <v>227</v>
      </c>
      <c r="AF5" s="14"/>
      <c r="AG5" s="15"/>
      <c r="AH5" s="289"/>
      <c r="AI5" s="289"/>
    </row>
    <row r="6" spans="1:35" s="5" customFormat="1" ht="112.5" customHeight="1" thickBot="1" x14ac:dyDescent="0.25">
      <c r="A6" s="294" t="s">
        <v>5</v>
      </c>
      <c r="B6" s="298" t="s">
        <v>6</v>
      </c>
      <c r="C6" s="294" t="s">
        <v>7</v>
      </c>
      <c r="D6" s="294" t="s">
        <v>186</v>
      </c>
      <c r="E6" s="296" t="s">
        <v>8</v>
      </c>
      <c r="F6" s="16" t="s">
        <v>148</v>
      </c>
      <c r="G6" s="16" t="s">
        <v>149</v>
      </c>
      <c r="H6" s="17" t="s">
        <v>150</v>
      </c>
      <c r="I6" s="16" t="s">
        <v>151</v>
      </c>
      <c r="J6" s="16" t="s">
        <v>152</v>
      </c>
      <c r="K6" s="16" t="s">
        <v>153</v>
      </c>
      <c r="L6" s="16" t="s">
        <v>155</v>
      </c>
      <c r="M6" s="16" t="s">
        <v>215</v>
      </c>
      <c r="N6" s="16" t="s">
        <v>156</v>
      </c>
      <c r="O6" s="16" t="s">
        <v>267</v>
      </c>
      <c r="P6" s="16" t="s">
        <v>157</v>
      </c>
      <c r="Q6" s="74" t="s">
        <v>225</v>
      </c>
      <c r="R6" s="125" t="s">
        <v>228</v>
      </c>
      <c r="S6" s="16" t="s">
        <v>154</v>
      </c>
      <c r="T6" s="18" t="s">
        <v>188</v>
      </c>
      <c r="U6" s="18" t="s">
        <v>181</v>
      </c>
      <c r="V6" s="18" t="s">
        <v>182</v>
      </c>
      <c r="W6" s="18" t="s">
        <v>187</v>
      </c>
      <c r="X6" s="18" t="s">
        <v>183</v>
      </c>
      <c r="Y6" s="18" t="s">
        <v>184</v>
      </c>
      <c r="Z6" s="18" t="s">
        <v>216</v>
      </c>
      <c r="AA6" s="18" t="s">
        <v>185</v>
      </c>
      <c r="AB6" s="18" t="s">
        <v>268</v>
      </c>
      <c r="AC6" s="18" t="s">
        <v>87</v>
      </c>
      <c r="AD6" s="136" t="s">
        <v>225</v>
      </c>
      <c r="AE6" s="125" t="s">
        <v>228</v>
      </c>
      <c r="AF6" s="178" t="s">
        <v>4</v>
      </c>
      <c r="AG6" s="300" t="s">
        <v>119</v>
      </c>
      <c r="AH6" s="300" t="s">
        <v>120</v>
      </c>
      <c r="AI6" s="300" t="s">
        <v>272</v>
      </c>
    </row>
    <row r="7" spans="1:35" s="5" customFormat="1" ht="98.25" customHeight="1" thickBot="1" x14ac:dyDescent="0.25">
      <c r="A7" s="295"/>
      <c r="B7" s="299"/>
      <c r="C7" s="295"/>
      <c r="D7" s="295"/>
      <c r="E7" s="297"/>
      <c r="F7" s="149" t="s">
        <v>9</v>
      </c>
      <c r="G7" s="149" t="s">
        <v>9</v>
      </c>
      <c r="H7" s="149" t="s">
        <v>9</v>
      </c>
      <c r="I7" s="149" t="s">
        <v>9</v>
      </c>
      <c r="J7" s="149" t="s">
        <v>9</v>
      </c>
      <c r="K7" s="149" t="s">
        <v>9</v>
      </c>
      <c r="L7" s="149" t="s">
        <v>9</v>
      </c>
      <c r="M7" s="149" t="s">
        <v>9</v>
      </c>
      <c r="N7" s="149" t="s">
        <v>9</v>
      </c>
      <c r="O7" s="149" t="s">
        <v>9</v>
      </c>
      <c r="P7" s="149" t="s">
        <v>9</v>
      </c>
      <c r="Q7" s="149" t="s">
        <v>9</v>
      </c>
      <c r="R7" s="149" t="s">
        <v>9</v>
      </c>
      <c r="S7" s="294" t="s">
        <v>193</v>
      </c>
      <c r="T7" s="302" t="s">
        <v>138</v>
      </c>
      <c r="U7" s="302" t="s">
        <v>138</v>
      </c>
      <c r="V7" s="302" t="s">
        <v>138</v>
      </c>
      <c r="W7" s="302" t="s">
        <v>138</v>
      </c>
      <c r="X7" s="302" t="s">
        <v>138</v>
      </c>
      <c r="Y7" s="302" t="s">
        <v>138</v>
      </c>
      <c r="Z7" s="302" t="s">
        <v>138</v>
      </c>
      <c r="AA7" s="302" t="s">
        <v>138</v>
      </c>
      <c r="AB7" s="302" t="s">
        <v>138</v>
      </c>
      <c r="AC7" s="302" t="s">
        <v>138</v>
      </c>
      <c r="AD7" s="302" t="s">
        <v>138</v>
      </c>
      <c r="AE7" s="302" t="s">
        <v>138</v>
      </c>
      <c r="AF7" s="302" t="s">
        <v>138</v>
      </c>
      <c r="AG7" s="301"/>
      <c r="AH7" s="301"/>
      <c r="AI7" s="301"/>
    </row>
    <row r="8" spans="1:35" s="161" customFormat="1" ht="36.75" customHeight="1" thickBot="1" x14ac:dyDescent="0.25">
      <c r="A8" s="295"/>
      <c r="B8" s="299"/>
      <c r="C8" s="295"/>
      <c r="D8" s="295"/>
      <c r="E8" s="297"/>
      <c r="F8" s="177"/>
      <c r="G8" s="177"/>
      <c r="H8" s="177"/>
      <c r="I8" s="177"/>
      <c r="J8" s="177"/>
      <c r="K8" s="177"/>
      <c r="L8" s="177"/>
      <c r="M8" s="177"/>
      <c r="N8" s="177"/>
      <c r="O8" s="177"/>
      <c r="P8" s="177"/>
      <c r="Q8" s="177"/>
      <c r="R8" s="177"/>
      <c r="S8" s="295"/>
      <c r="T8" s="297"/>
      <c r="U8" s="297"/>
      <c r="V8" s="297"/>
      <c r="W8" s="297"/>
      <c r="X8" s="297"/>
      <c r="Y8" s="297"/>
      <c r="Z8" s="297"/>
      <c r="AA8" s="297"/>
      <c r="AB8" s="297"/>
      <c r="AC8" s="297"/>
      <c r="AD8" s="297"/>
      <c r="AE8" s="297"/>
      <c r="AF8" s="297"/>
      <c r="AG8" s="301"/>
      <c r="AH8" s="301"/>
      <c r="AI8" s="301"/>
    </row>
    <row r="9" spans="1:35" s="22" customFormat="1" ht="30.75" customHeight="1" thickBot="1" x14ac:dyDescent="0.25">
      <c r="A9" s="304">
        <v>1</v>
      </c>
      <c r="B9" s="309" t="s">
        <v>10</v>
      </c>
      <c r="C9" s="304">
        <v>1</v>
      </c>
      <c r="D9" s="310" t="s">
        <v>220</v>
      </c>
      <c r="E9" s="326" t="s">
        <v>11</v>
      </c>
      <c r="F9" s="327">
        <v>22500</v>
      </c>
      <c r="G9" s="304">
        <v>1000</v>
      </c>
      <c r="H9" s="327">
        <v>1000</v>
      </c>
      <c r="I9" s="304">
        <v>500</v>
      </c>
      <c r="J9" s="304">
        <v>3500</v>
      </c>
      <c r="K9" s="304">
        <v>0</v>
      </c>
      <c r="L9" s="304">
        <v>1000</v>
      </c>
      <c r="M9" s="304">
        <v>500</v>
      </c>
      <c r="N9" s="304">
        <v>900</v>
      </c>
      <c r="O9" s="304"/>
      <c r="P9" s="304"/>
      <c r="Q9" s="304">
        <v>2000</v>
      </c>
      <c r="R9" s="304">
        <v>0</v>
      </c>
      <c r="S9" s="308">
        <f>F9/1.19</f>
        <v>18907.563025210085</v>
      </c>
      <c r="T9" s="308">
        <f>G9/1.19</f>
        <v>840.3361344537816</v>
      </c>
      <c r="U9" s="308">
        <f>H9/1.19</f>
        <v>840.3361344537816</v>
      </c>
      <c r="V9" s="308">
        <f>I14/1.19</f>
        <v>420.1680672268908</v>
      </c>
      <c r="W9" s="308">
        <f>J19/1.19</f>
        <v>2941.1764705882356</v>
      </c>
      <c r="X9" s="308">
        <v>0</v>
      </c>
      <c r="Y9" s="308">
        <f>L14/1.19</f>
        <v>840.3361344537816</v>
      </c>
      <c r="Z9" s="308">
        <f>M14/1.19</f>
        <v>420.1680672268908</v>
      </c>
      <c r="AA9" s="308">
        <f>N9/1.19</f>
        <v>756.30252100840335</v>
      </c>
      <c r="AB9" s="308">
        <f>O19/1.19</f>
        <v>84.033613445378151</v>
      </c>
      <c r="AC9" s="308">
        <f>P14/1.19</f>
        <v>840.3361344537816</v>
      </c>
      <c r="AD9" s="308">
        <f>Q9/1.19</f>
        <v>1680.6722689075632</v>
      </c>
      <c r="AE9" s="311">
        <v>0</v>
      </c>
      <c r="AF9" s="308">
        <f>S9+T9+U9+V9+W9+X9+Y9+Z9+AA9+AB9+AC9+AD9+AE9</f>
        <v>28571.428571428572</v>
      </c>
      <c r="AG9" s="312" t="s">
        <v>122</v>
      </c>
      <c r="AH9" s="316" t="s">
        <v>307</v>
      </c>
      <c r="AI9" s="317" t="s">
        <v>303</v>
      </c>
    </row>
    <row r="10" spans="1:35" s="22" customFormat="1" ht="14.25" customHeight="1" thickBot="1" x14ac:dyDescent="0.25">
      <c r="A10" s="304"/>
      <c r="B10" s="309"/>
      <c r="C10" s="304"/>
      <c r="D10" s="310"/>
      <c r="E10" s="326"/>
      <c r="F10" s="327"/>
      <c r="G10" s="304"/>
      <c r="H10" s="327"/>
      <c r="I10" s="304"/>
      <c r="J10" s="304"/>
      <c r="K10" s="304"/>
      <c r="L10" s="304"/>
      <c r="M10" s="304"/>
      <c r="N10" s="304"/>
      <c r="O10" s="304"/>
      <c r="P10" s="304"/>
      <c r="Q10" s="304"/>
      <c r="R10" s="304"/>
      <c r="S10" s="308"/>
      <c r="T10" s="308"/>
      <c r="U10" s="308"/>
      <c r="V10" s="308"/>
      <c r="W10" s="308"/>
      <c r="X10" s="308"/>
      <c r="Y10" s="308"/>
      <c r="Z10" s="308"/>
      <c r="AA10" s="308"/>
      <c r="AB10" s="308"/>
      <c r="AC10" s="308"/>
      <c r="AD10" s="308"/>
      <c r="AE10" s="311"/>
      <c r="AF10" s="308"/>
      <c r="AG10" s="312"/>
      <c r="AH10" s="316"/>
      <c r="AI10" s="317"/>
    </row>
    <row r="11" spans="1:35" s="22" customFormat="1" ht="15.75" hidden="1" customHeight="1" thickBot="1" x14ac:dyDescent="0.25">
      <c r="A11" s="304"/>
      <c r="B11" s="309"/>
      <c r="C11" s="304"/>
      <c r="D11" s="310"/>
      <c r="E11" s="326"/>
      <c r="F11" s="241"/>
      <c r="G11" s="160"/>
      <c r="H11" s="241"/>
      <c r="I11" s="160"/>
      <c r="J11" s="160"/>
      <c r="K11" s="160"/>
      <c r="L11" s="160"/>
      <c r="M11" s="160"/>
      <c r="N11" s="160"/>
      <c r="O11" s="160"/>
      <c r="P11" s="160"/>
      <c r="Q11" s="160"/>
      <c r="R11" s="160"/>
      <c r="S11" s="308"/>
      <c r="T11" s="308"/>
      <c r="U11" s="308"/>
      <c r="V11" s="308"/>
      <c r="W11" s="308"/>
      <c r="X11" s="308"/>
      <c r="Y11" s="308"/>
      <c r="Z11" s="308"/>
      <c r="AA11" s="308"/>
      <c r="AB11" s="241"/>
      <c r="AC11" s="308"/>
      <c r="AD11" s="241"/>
      <c r="AE11" s="242"/>
      <c r="AF11" s="308"/>
      <c r="AG11" s="312"/>
      <c r="AH11" s="316"/>
      <c r="AI11" s="317"/>
    </row>
    <row r="12" spans="1:35" s="22" customFormat="1" ht="15.75" hidden="1" customHeight="1" thickBot="1" x14ac:dyDescent="0.25">
      <c r="A12" s="304"/>
      <c r="B12" s="309"/>
      <c r="C12" s="304"/>
      <c r="D12" s="310"/>
      <c r="E12" s="326"/>
      <c r="F12" s="241"/>
      <c r="G12" s="160"/>
      <c r="H12" s="28"/>
      <c r="I12" s="160"/>
      <c r="J12" s="160"/>
      <c r="K12" s="160"/>
      <c r="L12" s="160"/>
      <c r="M12" s="160"/>
      <c r="N12" s="160"/>
      <c r="O12" s="160"/>
      <c r="P12" s="160"/>
      <c r="Q12" s="160"/>
      <c r="R12" s="160"/>
      <c r="S12" s="308"/>
      <c r="T12" s="308"/>
      <c r="U12" s="308"/>
      <c r="V12" s="308"/>
      <c r="W12" s="308"/>
      <c r="X12" s="308"/>
      <c r="Y12" s="308"/>
      <c r="Z12" s="308"/>
      <c r="AA12" s="308"/>
      <c r="AB12" s="241"/>
      <c r="AC12" s="308"/>
      <c r="AD12" s="241"/>
      <c r="AE12" s="242"/>
      <c r="AF12" s="308"/>
      <c r="AG12" s="312"/>
      <c r="AH12" s="316"/>
      <c r="AI12" s="317"/>
    </row>
    <row r="13" spans="1:35" s="22" customFormat="1" ht="15.75" hidden="1" customHeight="1" thickBot="1" x14ac:dyDescent="0.25">
      <c r="A13" s="304"/>
      <c r="B13" s="309"/>
      <c r="C13" s="304"/>
      <c r="D13" s="310"/>
      <c r="E13" s="326"/>
      <c r="F13" s="241"/>
      <c r="G13" s="160"/>
      <c r="H13" s="241"/>
      <c r="I13" s="160"/>
      <c r="J13" s="160"/>
      <c r="K13" s="160"/>
      <c r="L13" s="160"/>
      <c r="M13" s="160"/>
      <c r="N13" s="160"/>
      <c r="O13" s="160"/>
      <c r="P13" s="160"/>
      <c r="Q13" s="160"/>
      <c r="R13" s="160"/>
      <c r="S13" s="308"/>
      <c r="T13" s="308"/>
      <c r="U13" s="308"/>
      <c r="V13" s="308"/>
      <c r="W13" s="308"/>
      <c r="X13" s="308"/>
      <c r="Y13" s="308"/>
      <c r="Z13" s="308"/>
      <c r="AA13" s="308"/>
      <c r="AB13" s="241"/>
      <c r="AC13" s="308"/>
      <c r="AD13" s="241"/>
      <c r="AE13" s="242"/>
      <c r="AF13" s="308"/>
      <c r="AG13" s="312"/>
      <c r="AH13" s="316"/>
      <c r="AI13" s="317"/>
    </row>
    <row r="14" spans="1:35" s="22" customFormat="1" ht="15.75" hidden="1" customHeight="1" thickBot="1" x14ac:dyDescent="0.25">
      <c r="A14" s="304"/>
      <c r="B14" s="309"/>
      <c r="C14" s="304"/>
      <c r="D14" s="310"/>
      <c r="E14" s="326"/>
      <c r="F14" s="25">
        <v>21000</v>
      </c>
      <c r="G14" s="253">
        <v>1000</v>
      </c>
      <c r="H14" s="25">
        <v>1500</v>
      </c>
      <c r="I14" s="253">
        <v>500</v>
      </c>
      <c r="J14" s="253">
        <v>3000</v>
      </c>
      <c r="K14" s="253">
        <v>1000</v>
      </c>
      <c r="L14" s="253">
        <v>1000</v>
      </c>
      <c r="M14" s="253">
        <v>500</v>
      </c>
      <c r="N14" s="253">
        <v>1000</v>
      </c>
      <c r="O14" s="253"/>
      <c r="P14" s="253">
        <v>1000</v>
      </c>
      <c r="Q14" s="253"/>
      <c r="R14" s="253"/>
      <c r="S14" s="308"/>
      <c r="T14" s="308"/>
      <c r="U14" s="308"/>
      <c r="V14" s="308"/>
      <c r="W14" s="308"/>
      <c r="X14" s="308"/>
      <c r="Y14" s="308"/>
      <c r="Z14" s="308"/>
      <c r="AA14" s="308"/>
      <c r="AB14" s="241"/>
      <c r="AC14" s="308"/>
      <c r="AD14" s="241"/>
      <c r="AE14" s="242"/>
      <c r="AF14" s="308"/>
      <c r="AG14" s="312"/>
      <c r="AH14" s="316"/>
      <c r="AI14" s="317"/>
    </row>
    <row r="15" spans="1:35" s="22" customFormat="1" ht="15.75" hidden="1" customHeight="1" thickBot="1" x14ac:dyDescent="0.25">
      <c r="A15" s="304"/>
      <c r="B15" s="309"/>
      <c r="C15" s="304"/>
      <c r="D15" s="310"/>
      <c r="E15" s="326"/>
      <c r="F15" s="241"/>
      <c r="G15" s="160"/>
      <c r="H15" s="241"/>
      <c r="I15" s="160"/>
      <c r="J15" s="160"/>
      <c r="K15" s="160"/>
      <c r="L15" s="160"/>
      <c r="M15" s="160"/>
      <c r="N15" s="160"/>
      <c r="O15" s="160"/>
      <c r="P15" s="160"/>
      <c r="Q15" s="160"/>
      <c r="R15" s="160"/>
      <c r="S15" s="308"/>
      <c r="T15" s="308"/>
      <c r="U15" s="308"/>
      <c r="V15" s="308"/>
      <c r="W15" s="308"/>
      <c r="X15" s="308"/>
      <c r="Y15" s="308"/>
      <c r="Z15" s="308"/>
      <c r="AA15" s="308"/>
      <c r="AB15" s="241"/>
      <c r="AC15" s="308"/>
      <c r="AD15" s="241"/>
      <c r="AE15" s="242"/>
      <c r="AF15" s="308"/>
      <c r="AG15" s="312"/>
      <c r="AH15" s="316"/>
      <c r="AI15" s="317"/>
    </row>
    <row r="16" spans="1:35" s="22" customFormat="1" ht="15.75" hidden="1" customHeight="1" thickBot="1" x14ac:dyDescent="0.25">
      <c r="A16" s="304"/>
      <c r="B16" s="309"/>
      <c r="C16" s="304"/>
      <c r="D16" s="310"/>
      <c r="E16" s="326"/>
      <c r="F16" s="241"/>
      <c r="G16" s="160"/>
      <c r="H16" s="241"/>
      <c r="I16" s="160"/>
      <c r="J16" s="160"/>
      <c r="K16" s="160"/>
      <c r="L16" s="160"/>
      <c r="M16" s="160"/>
      <c r="N16" s="160"/>
      <c r="O16" s="160"/>
      <c r="P16" s="160"/>
      <c r="Q16" s="160"/>
      <c r="R16" s="160"/>
      <c r="S16" s="308"/>
      <c r="T16" s="308"/>
      <c r="U16" s="308"/>
      <c r="V16" s="308"/>
      <c r="W16" s="308"/>
      <c r="X16" s="308"/>
      <c r="Y16" s="308"/>
      <c r="Z16" s="308"/>
      <c r="AA16" s="308"/>
      <c r="AB16" s="241"/>
      <c r="AC16" s="308"/>
      <c r="AD16" s="241"/>
      <c r="AE16" s="242"/>
      <c r="AF16" s="308"/>
      <c r="AG16" s="312"/>
      <c r="AH16" s="316"/>
      <c r="AI16" s="317"/>
    </row>
    <row r="17" spans="1:37" s="22" customFormat="1" ht="15.75" hidden="1" customHeight="1" thickBot="1" x14ac:dyDescent="0.3">
      <c r="A17" s="304"/>
      <c r="B17" s="179"/>
      <c r="C17" s="244"/>
      <c r="D17" s="310"/>
      <c r="E17" s="326"/>
      <c r="F17" s="241"/>
      <c r="G17" s="160"/>
      <c r="H17" s="241"/>
      <c r="I17" s="160"/>
      <c r="J17" s="160"/>
      <c r="K17" s="160"/>
      <c r="L17" s="160"/>
      <c r="M17" s="160"/>
      <c r="N17" s="160"/>
      <c r="O17" s="160"/>
      <c r="P17" s="160"/>
      <c r="Q17" s="160"/>
      <c r="R17" s="160"/>
      <c r="S17" s="241"/>
      <c r="T17" s="241"/>
      <c r="U17" s="241"/>
      <c r="V17" s="241"/>
      <c r="W17" s="241"/>
      <c r="X17" s="241"/>
      <c r="Y17" s="241"/>
      <c r="Z17" s="241"/>
      <c r="AA17" s="241"/>
      <c r="AB17" s="241"/>
      <c r="AC17" s="241"/>
      <c r="AD17" s="241"/>
      <c r="AE17" s="242"/>
      <c r="AF17" s="241"/>
      <c r="AG17" s="180"/>
      <c r="AH17" s="181"/>
      <c r="AI17" s="165"/>
    </row>
    <row r="18" spans="1:37" s="22" customFormat="1" ht="15.75" hidden="1" customHeight="1" thickBot="1" x14ac:dyDescent="0.3">
      <c r="A18" s="304"/>
      <c r="B18" s="179"/>
      <c r="C18" s="244"/>
      <c r="D18" s="310"/>
      <c r="E18" s="326"/>
      <c r="F18" s="241"/>
      <c r="G18" s="160"/>
      <c r="H18" s="241"/>
      <c r="I18" s="160"/>
      <c r="J18" s="160"/>
      <c r="K18" s="160"/>
      <c r="L18" s="160"/>
      <c r="M18" s="160"/>
      <c r="N18" s="160"/>
      <c r="O18" s="160"/>
      <c r="P18" s="160"/>
      <c r="Q18" s="160"/>
      <c r="R18" s="160"/>
      <c r="S18" s="241"/>
      <c r="T18" s="241"/>
      <c r="U18" s="241"/>
      <c r="V18" s="241"/>
      <c r="W18" s="241"/>
      <c r="X18" s="241"/>
      <c r="Y18" s="241"/>
      <c r="Z18" s="241"/>
      <c r="AA18" s="241"/>
      <c r="AB18" s="241"/>
      <c r="AC18" s="241"/>
      <c r="AD18" s="241"/>
      <c r="AE18" s="242"/>
      <c r="AF18" s="241"/>
      <c r="AG18" s="249"/>
      <c r="AH18" s="181"/>
      <c r="AI18" s="165"/>
    </row>
    <row r="19" spans="1:37" s="22" customFormat="1" ht="25.5" customHeight="1" thickBot="1" x14ac:dyDescent="0.3">
      <c r="A19" s="244">
        <v>2</v>
      </c>
      <c r="B19" s="248"/>
      <c r="C19" s="244"/>
      <c r="D19" s="2" t="s">
        <v>158</v>
      </c>
      <c r="E19" s="248"/>
      <c r="F19" s="26">
        <f>F9</f>
        <v>22500</v>
      </c>
      <c r="G19" s="26">
        <f t="shared" ref="G19:P19" si="0">G14</f>
        <v>1000</v>
      </c>
      <c r="H19" s="25">
        <f>H9</f>
        <v>1000</v>
      </c>
      <c r="I19" s="26">
        <f t="shared" si="0"/>
        <v>500</v>
      </c>
      <c r="J19" s="26">
        <v>3500</v>
      </c>
      <c r="K19" s="26">
        <v>0</v>
      </c>
      <c r="L19" s="26">
        <f t="shared" si="0"/>
        <v>1000</v>
      </c>
      <c r="M19" s="26">
        <v>500</v>
      </c>
      <c r="N19" s="26">
        <v>900</v>
      </c>
      <c r="O19" s="26">
        <v>100</v>
      </c>
      <c r="P19" s="26">
        <f t="shared" si="0"/>
        <v>1000</v>
      </c>
      <c r="Q19" s="26">
        <v>2000</v>
      </c>
      <c r="R19" s="26">
        <v>0</v>
      </c>
      <c r="S19" s="241">
        <f>S9</f>
        <v>18907.563025210085</v>
      </c>
      <c r="T19" s="241">
        <f t="shared" ref="T19:AE19" si="1">T9</f>
        <v>840.3361344537816</v>
      </c>
      <c r="U19" s="241">
        <f t="shared" si="1"/>
        <v>840.3361344537816</v>
      </c>
      <c r="V19" s="241">
        <f t="shared" si="1"/>
        <v>420.1680672268908</v>
      </c>
      <c r="W19" s="241">
        <f t="shared" si="1"/>
        <v>2941.1764705882356</v>
      </c>
      <c r="X19" s="241">
        <f t="shared" si="1"/>
        <v>0</v>
      </c>
      <c r="Y19" s="241">
        <f t="shared" si="1"/>
        <v>840.3361344537816</v>
      </c>
      <c r="Z19" s="241">
        <f t="shared" si="1"/>
        <v>420.1680672268908</v>
      </c>
      <c r="AA19" s="241">
        <f t="shared" si="1"/>
        <v>756.30252100840335</v>
      </c>
      <c r="AB19" s="241">
        <f t="shared" si="1"/>
        <v>84.033613445378151</v>
      </c>
      <c r="AC19" s="241">
        <f t="shared" si="1"/>
        <v>840.3361344537816</v>
      </c>
      <c r="AD19" s="241">
        <f t="shared" si="1"/>
        <v>1680.6722689075632</v>
      </c>
      <c r="AE19" s="241">
        <f t="shared" si="1"/>
        <v>0</v>
      </c>
      <c r="AF19" s="241">
        <f>AF9</f>
        <v>28571.428571428572</v>
      </c>
      <c r="AG19" s="249"/>
      <c r="AH19" s="181"/>
      <c r="AI19" s="165"/>
    </row>
    <row r="20" spans="1:37" s="22" customFormat="1" ht="140.25" customHeight="1" thickBot="1" x14ac:dyDescent="0.25">
      <c r="A20" s="244">
        <v>3</v>
      </c>
      <c r="B20" s="252" t="s">
        <v>12</v>
      </c>
      <c r="C20" s="244">
        <v>2</v>
      </c>
      <c r="D20" s="32" t="s">
        <v>221</v>
      </c>
      <c r="E20" s="248" t="s">
        <v>159</v>
      </c>
      <c r="F20" s="26">
        <v>3000</v>
      </c>
      <c r="G20" s="26">
        <v>2500</v>
      </c>
      <c r="H20" s="25">
        <v>2000</v>
      </c>
      <c r="I20" s="26">
        <v>500</v>
      </c>
      <c r="J20" s="26">
        <v>9000</v>
      </c>
      <c r="K20" s="26">
        <v>500</v>
      </c>
      <c r="L20" s="26">
        <v>1700</v>
      </c>
      <c r="M20" s="26">
        <v>500</v>
      </c>
      <c r="N20" s="26">
        <v>0</v>
      </c>
      <c r="O20" s="26">
        <v>300</v>
      </c>
      <c r="P20" s="26">
        <v>1000</v>
      </c>
      <c r="Q20" s="26">
        <v>2000</v>
      </c>
      <c r="R20" s="26">
        <v>0</v>
      </c>
      <c r="S20" s="241">
        <f>F20/1.19</f>
        <v>2521.0084033613448</v>
      </c>
      <c r="T20" s="241">
        <f t="shared" ref="T20:Z20" si="2">G20/1.19</f>
        <v>2100.840336134454</v>
      </c>
      <c r="U20" s="241">
        <f t="shared" si="2"/>
        <v>1680.6722689075632</v>
      </c>
      <c r="V20" s="241">
        <f t="shared" si="2"/>
        <v>420.1680672268908</v>
      </c>
      <c r="W20" s="241">
        <f t="shared" si="2"/>
        <v>7563.0252100840344</v>
      </c>
      <c r="X20" s="241">
        <f t="shared" si="2"/>
        <v>420.1680672268908</v>
      </c>
      <c r="Y20" s="241">
        <f t="shared" si="2"/>
        <v>1428.5714285714287</v>
      </c>
      <c r="Z20" s="241">
        <f t="shared" si="2"/>
        <v>420.1680672268908</v>
      </c>
      <c r="AA20" s="241">
        <f t="shared" ref="AA20" si="3">N20/1.19</f>
        <v>0</v>
      </c>
      <c r="AB20" s="241">
        <f t="shared" ref="AB20" si="4">O20/1.19</f>
        <v>252.10084033613447</v>
      </c>
      <c r="AC20" s="241">
        <f>P20/1.19</f>
        <v>840.3361344537816</v>
      </c>
      <c r="AD20" s="241">
        <f>Q20/1.19</f>
        <v>1680.6722689075632</v>
      </c>
      <c r="AE20" s="242">
        <f>R20/1.19</f>
        <v>0</v>
      </c>
      <c r="AF20" s="241">
        <f>SUM(S20+T20+U20+V20+W20+X20+Y20+Z20+AA20+AB20+AC20+AD20+AE20)</f>
        <v>19327.731092436974</v>
      </c>
      <c r="AG20" s="247" t="s">
        <v>122</v>
      </c>
      <c r="AH20" s="245" t="s">
        <v>285</v>
      </c>
      <c r="AI20" s="246" t="s">
        <v>308</v>
      </c>
    </row>
    <row r="21" spans="1:37" s="22" customFormat="1" ht="29.25" customHeight="1" thickBot="1" x14ac:dyDescent="0.3">
      <c r="A21" s="244">
        <v>4</v>
      </c>
      <c r="B21" s="252"/>
      <c r="C21" s="252"/>
      <c r="D21" s="252" t="s">
        <v>160</v>
      </c>
      <c r="E21" s="252"/>
      <c r="F21" s="24">
        <f>F20</f>
        <v>3000</v>
      </c>
      <c r="G21" s="24">
        <f>G20</f>
        <v>2500</v>
      </c>
      <c r="H21" s="25">
        <f>H20</f>
        <v>2000</v>
      </c>
      <c r="I21" s="26">
        <f>I20</f>
        <v>500</v>
      </c>
      <c r="J21" s="26">
        <f>J20</f>
        <v>9000</v>
      </c>
      <c r="K21" s="26">
        <f t="shared" ref="K21:P21" si="5">K20</f>
        <v>500</v>
      </c>
      <c r="L21" s="26">
        <f t="shared" si="5"/>
        <v>1700</v>
      </c>
      <c r="M21" s="26">
        <f t="shared" si="5"/>
        <v>500</v>
      </c>
      <c r="N21" s="26">
        <f>N20</f>
        <v>0</v>
      </c>
      <c r="O21" s="26">
        <f t="shared" si="5"/>
        <v>300</v>
      </c>
      <c r="P21" s="26">
        <f t="shared" si="5"/>
        <v>1000</v>
      </c>
      <c r="Q21" s="26">
        <f>SUM(Q20)</f>
        <v>2000</v>
      </c>
      <c r="R21" s="26">
        <f>SUM(R20)</f>
        <v>0</v>
      </c>
      <c r="S21" s="241">
        <f>S20</f>
        <v>2521.0084033613448</v>
      </c>
      <c r="T21" s="241">
        <f t="shared" ref="T21:AE21" si="6">T20</f>
        <v>2100.840336134454</v>
      </c>
      <c r="U21" s="241">
        <f t="shared" si="6"/>
        <v>1680.6722689075632</v>
      </c>
      <c r="V21" s="241">
        <f t="shared" si="6"/>
        <v>420.1680672268908</v>
      </c>
      <c r="W21" s="241">
        <f t="shared" si="6"/>
        <v>7563.0252100840344</v>
      </c>
      <c r="X21" s="241">
        <f t="shared" si="6"/>
        <v>420.1680672268908</v>
      </c>
      <c r="Y21" s="241">
        <f t="shared" si="6"/>
        <v>1428.5714285714287</v>
      </c>
      <c r="Z21" s="241">
        <f t="shared" si="6"/>
        <v>420.1680672268908</v>
      </c>
      <c r="AA21" s="241">
        <f t="shared" si="6"/>
        <v>0</v>
      </c>
      <c r="AB21" s="241">
        <f t="shared" si="6"/>
        <v>252.10084033613447</v>
      </c>
      <c r="AC21" s="241">
        <f t="shared" si="6"/>
        <v>840.3361344537816</v>
      </c>
      <c r="AD21" s="241">
        <f>AD20</f>
        <v>1680.6722689075632</v>
      </c>
      <c r="AE21" s="242">
        <f t="shared" si="6"/>
        <v>0</v>
      </c>
      <c r="AF21" s="241">
        <f>AF20</f>
        <v>19327.731092436974</v>
      </c>
      <c r="AG21" s="249"/>
      <c r="AH21" s="166"/>
      <c r="AI21" s="167"/>
    </row>
    <row r="22" spans="1:37" s="22" customFormat="1" ht="78" customHeight="1" thickBot="1" x14ac:dyDescent="0.25">
      <c r="A22" s="244">
        <v>5</v>
      </c>
      <c r="B22" s="244" t="s">
        <v>15</v>
      </c>
      <c r="C22" s="244">
        <v>3</v>
      </c>
      <c r="D22" s="32" t="s">
        <v>16</v>
      </c>
      <c r="E22" s="248" t="s">
        <v>17</v>
      </c>
      <c r="F22" s="253">
        <v>360000</v>
      </c>
      <c r="G22" s="243">
        <v>54000</v>
      </c>
      <c r="H22" s="253">
        <v>38000</v>
      </c>
      <c r="I22" s="243">
        <v>6000</v>
      </c>
      <c r="J22" s="243">
        <v>184000</v>
      </c>
      <c r="K22" s="243">
        <v>31500</v>
      </c>
      <c r="L22" s="243">
        <v>25000</v>
      </c>
      <c r="M22" s="243">
        <v>16200</v>
      </c>
      <c r="N22" s="243">
        <v>300</v>
      </c>
      <c r="O22" s="243"/>
      <c r="P22" s="253">
        <v>10000</v>
      </c>
      <c r="Q22" s="253">
        <v>68000</v>
      </c>
      <c r="R22" s="253">
        <v>0</v>
      </c>
      <c r="S22" s="241">
        <f>F22/1.19</f>
        <v>302521.00840336137</v>
      </c>
      <c r="T22" s="241">
        <f t="shared" ref="T22:AA22" si="7">G22/1.19</f>
        <v>45378.151260504201</v>
      </c>
      <c r="U22" s="241">
        <f t="shared" si="7"/>
        <v>31932.773109243699</v>
      </c>
      <c r="V22" s="241">
        <f t="shared" si="7"/>
        <v>5042.0168067226896</v>
      </c>
      <c r="W22" s="241">
        <f t="shared" si="7"/>
        <v>154621.84873949579</v>
      </c>
      <c r="X22" s="241">
        <f t="shared" si="7"/>
        <v>26470.588235294119</v>
      </c>
      <c r="Y22" s="241">
        <f t="shared" si="7"/>
        <v>21008.403361344539</v>
      </c>
      <c r="Z22" s="241">
        <f t="shared" si="7"/>
        <v>13613.44537815126</v>
      </c>
      <c r="AA22" s="241">
        <f t="shared" si="7"/>
        <v>252.10084033613447</v>
      </c>
      <c r="AB22" s="241"/>
      <c r="AC22" s="241">
        <f>P22/1.19</f>
        <v>8403.361344537816</v>
      </c>
      <c r="AD22" s="241">
        <f>Q22/1.19</f>
        <v>57142.857142857145</v>
      </c>
      <c r="AE22" s="242">
        <f>R22/1.19</f>
        <v>0</v>
      </c>
      <c r="AF22" s="241">
        <f t="shared" ref="AF22:AF27" si="8">S22+T22+U22+V22+W22+X22+Y22+Z22+AA22+AB22+AC22+AD22+AE22</f>
        <v>666386.55462184886</v>
      </c>
      <c r="AG22" s="247" t="s">
        <v>122</v>
      </c>
      <c r="AH22" s="316" t="s">
        <v>179</v>
      </c>
      <c r="AI22" s="316"/>
    </row>
    <row r="23" spans="1:37" ht="30" customHeight="1" thickBot="1" x14ac:dyDescent="0.25">
      <c r="A23" s="244">
        <v>6</v>
      </c>
      <c r="B23" s="244"/>
      <c r="C23" s="244"/>
      <c r="D23" s="33" t="s">
        <v>258</v>
      </c>
      <c r="E23" s="248"/>
      <c r="F23" s="253">
        <f>SUM(F22)</f>
        <v>360000</v>
      </c>
      <c r="G23" s="243">
        <f t="shared" ref="G23:N23" si="9">G22</f>
        <v>54000</v>
      </c>
      <c r="H23" s="243">
        <f t="shared" si="9"/>
        <v>38000</v>
      </c>
      <c r="I23" s="243">
        <f t="shared" si="9"/>
        <v>6000</v>
      </c>
      <c r="J23" s="243">
        <f t="shared" si="9"/>
        <v>184000</v>
      </c>
      <c r="K23" s="243">
        <f t="shared" si="9"/>
        <v>31500</v>
      </c>
      <c r="L23" s="243">
        <f t="shared" si="9"/>
        <v>25000</v>
      </c>
      <c r="M23" s="243">
        <f t="shared" si="9"/>
        <v>16200</v>
      </c>
      <c r="N23" s="243">
        <f t="shared" si="9"/>
        <v>300</v>
      </c>
      <c r="O23" s="243"/>
      <c r="P23" s="253">
        <f>SUM(P22)</f>
        <v>10000</v>
      </c>
      <c r="Q23" s="253">
        <f t="shared" ref="Q23:W23" si="10">Q22</f>
        <v>68000</v>
      </c>
      <c r="R23" s="253">
        <f>R22</f>
        <v>0</v>
      </c>
      <c r="S23" s="241">
        <f>S22</f>
        <v>302521.00840336137</v>
      </c>
      <c r="T23" s="241">
        <f t="shared" si="10"/>
        <v>45378.151260504201</v>
      </c>
      <c r="U23" s="241">
        <f t="shared" si="10"/>
        <v>31932.773109243699</v>
      </c>
      <c r="V23" s="241">
        <f t="shared" si="10"/>
        <v>5042.0168067226896</v>
      </c>
      <c r="W23" s="241">
        <f t="shared" si="10"/>
        <v>154621.84873949579</v>
      </c>
      <c r="X23" s="241">
        <f>X22</f>
        <v>26470.588235294119</v>
      </c>
      <c r="Y23" s="241">
        <f>Y22</f>
        <v>21008.403361344539</v>
      </c>
      <c r="Z23" s="241">
        <f>Z22</f>
        <v>13613.44537815126</v>
      </c>
      <c r="AA23" s="241">
        <f>AA22</f>
        <v>252.10084033613447</v>
      </c>
      <c r="AB23" s="241"/>
      <c r="AC23" s="241">
        <f>AC22</f>
        <v>8403.361344537816</v>
      </c>
      <c r="AD23" s="241">
        <f>AD22</f>
        <v>57142.857142857145</v>
      </c>
      <c r="AE23" s="242">
        <f>AE22</f>
        <v>0</v>
      </c>
      <c r="AF23" s="241">
        <f t="shared" si="8"/>
        <v>666386.55462184886</v>
      </c>
      <c r="AG23" s="247"/>
      <c r="AH23" s="316"/>
      <c r="AI23" s="316"/>
    </row>
    <row r="24" spans="1:37" ht="31.5" customHeight="1" thickBot="1" x14ac:dyDescent="0.25">
      <c r="A24" s="244">
        <v>7</v>
      </c>
      <c r="B24" s="244" t="s">
        <v>18</v>
      </c>
      <c r="C24" s="244">
        <v>4</v>
      </c>
      <c r="D24" s="32" t="s">
        <v>281</v>
      </c>
      <c r="E24" s="248" t="s">
        <v>19</v>
      </c>
      <c r="F24" s="253">
        <v>49450</v>
      </c>
      <c r="G24" s="243">
        <v>14300</v>
      </c>
      <c r="H24" s="243">
        <v>10100</v>
      </c>
      <c r="I24" s="243">
        <v>1600</v>
      </c>
      <c r="J24" s="243">
        <v>40200</v>
      </c>
      <c r="K24" s="243">
        <v>6800</v>
      </c>
      <c r="L24" s="243">
        <v>5400</v>
      </c>
      <c r="M24" s="243">
        <v>3500</v>
      </c>
      <c r="N24" s="243">
        <v>100</v>
      </c>
      <c r="O24" s="243"/>
      <c r="P24" s="253">
        <v>1000</v>
      </c>
      <c r="Q24" s="253">
        <v>15000</v>
      </c>
      <c r="R24" s="253">
        <v>0</v>
      </c>
      <c r="S24" s="241">
        <f>F24/1.09</f>
        <v>45366.972477064213</v>
      </c>
      <c r="T24" s="241">
        <f t="shared" ref="T24:AE24" si="11">G24/1.09</f>
        <v>13119.266055045871</v>
      </c>
      <c r="U24" s="241">
        <f t="shared" si="11"/>
        <v>9266.0550458715588</v>
      </c>
      <c r="V24" s="241">
        <f t="shared" si="11"/>
        <v>1467.8899082568805</v>
      </c>
      <c r="W24" s="241">
        <f t="shared" si="11"/>
        <v>36880.733944954125</v>
      </c>
      <c r="X24" s="241">
        <f t="shared" si="11"/>
        <v>6238.5321100917427</v>
      </c>
      <c r="Y24" s="241">
        <f t="shared" si="11"/>
        <v>4954.1284403669724</v>
      </c>
      <c r="Z24" s="241">
        <f t="shared" si="11"/>
        <v>3211.0091743119265</v>
      </c>
      <c r="AA24" s="241">
        <f t="shared" si="11"/>
        <v>91.743119266055032</v>
      </c>
      <c r="AB24" s="241">
        <f t="shared" si="11"/>
        <v>0</v>
      </c>
      <c r="AC24" s="241">
        <f t="shared" si="11"/>
        <v>917.43119266055044</v>
      </c>
      <c r="AD24" s="241">
        <f t="shared" si="11"/>
        <v>13761.467889908256</v>
      </c>
      <c r="AE24" s="241">
        <f t="shared" si="11"/>
        <v>0</v>
      </c>
      <c r="AF24" s="241">
        <f>S24+T24+U24+V24+W24+X24+Y24+Z24+AA24+AB24+AC24+AD24+AE24</f>
        <v>135275.22935779815</v>
      </c>
      <c r="AG24" s="247" t="s">
        <v>122</v>
      </c>
      <c r="AH24" s="316"/>
      <c r="AI24" s="316"/>
    </row>
    <row r="25" spans="1:37" ht="113.25" customHeight="1" thickBot="1" x14ac:dyDescent="0.25">
      <c r="A25" s="329">
        <v>8</v>
      </c>
      <c r="B25" s="329" t="s">
        <v>18</v>
      </c>
      <c r="C25" s="329">
        <v>5</v>
      </c>
      <c r="D25" s="330" t="s">
        <v>88</v>
      </c>
      <c r="E25" s="251" t="s">
        <v>20</v>
      </c>
      <c r="F25" s="331">
        <v>15550</v>
      </c>
      <c r="G25" s="332">
        <v>2200</v>
      </c>
      <c r="H25" s="332">
        <v>1500</v>
      </c>
      <c r="I25" s="332">
        <v>300</v>
      </c>
      <c r="J25" s="332">
        <v>7900</v>
      </c>
      <c r="K25" s="332">
        <v>1350</v>
      </c>
      <c r="L25" s="332">
        <v>1000</v>
      </c>
      <c r="M25" s="332">
        <v>700</v>
      </c>
      <c r="N25" s="332">
        <v>50</v>
      </c>
      <c r="O25" s="332"/>
      <c r="P25" s="331">
        <v>1000</v>
      </c>
      <c r="Q25" s="331">
        <v>3000</v>
      </c>
      <c r="R25" s="331">
        <v>0</v>
      </c>
      <c r="S25" s="250">
        <f>F25/1.19</f>
        <v>13067.226890756303</v>
      </c>
      <c r="T25" s="250">
        <f t="shared" ref="T25:AA25" si="12">G25/1.19</f>
        <v>1848.7394957983195</v>
      </c>
      <c r="U25" s="250">
        <f t="shared" si="12"/>
        <v>1260.5042016806724</v>
      </c>
      <c r="V25" s="250">
        <f t="shared" si="12"/>
        <v>252.10084033613447</v>
      </c>
      <c r="W25" s="250">
        <f t="shared" si="12"/>
        <v>6638.6554621848745</v>
      </c>
      <c r="X25" s="250">
        <f t="shared" si="12"/>
        <v>1134.453781512605</v>
      </c>
      <c r="Y25" s="250">
        <f t="shared" si="12"/>
        <v>840.3361344537816</v>
      </c>
      <c r="Z25" s="250">
        <f t="shared" si="12"/>
        <v>588.23529411764707</v>
      </c>
      <c r="AA25" s="250">
        <f t="shared" si="12"/>
        <v>42.016806722689076</v>
      </c>
      <c r="AB25" s="250">
        <f t="shared" ref="AB25" si="13">O25/1.19</f>
        <v>0</v>
      </c>
      <c r="AC25" s="250">
        <f t="shared" ref="AC25:AE25" si="14">P25/1.19</f>
        <v>840.3361344537816</v>
      </c>
      <c r="AD25" s="250">
        <f t="shared" si="14"/>
        <v>2521.0084033613448</v>
      </c>
      <c r="AE25" s="250">
        <f t="shared" si="14"/>
        <v>0</v>
      </c>
      <c r="AF25" s="250">
        <f>S25+T25+U25+V25+W25+X25+Y25+Z25+AA25+AB25+AC25+AD25+AE25</f>
        <v>29033.613445378152</v>
      </c>
      <c r="AG25" s="333" t="s">
        <v>122</v>
      </c>
      <c r="AH25" s="334" t="s">
        <v>309</v>
      </c>
      <c r="AI25" s="335" t="s">
        <v>309</v>
      </c>
    </row>
    <row r="26" spans="1:37" ht="28.5" customHeight="1" thickBot="1" x14ac:dyDescent="0.25">
      <c r="A26" s="3">
        <v>9</v>
      </c>
      <c r="B26" s="3"/>
      <c r="C26" s="3"/>
      <c r="D26" s="3" t="s">
        <v>259</v>
      </c>
      <c r="E26" s="20"/>
      <c r="F26" s="29">
        <f>SUM(F24:F25)</f>
        <v>65000</v>
      </c>
      <c r="G26" s="148">
        <f>G24+G25</f>
        <v>16500</v>
      </c>
      <c r="H26" s="148">
        <f t="shared" ref="H26:N26" si="15">SUM(H24:H25)</f>
        <v>11600</v>
      </c>
      <c r="I26" s="148">
        <f t="shared" si="15"/>
        <v>1900</v>
      </c>
      <c r="J26" s="148">
        <f t="shared" si="15"/>
        <v>48100</v>
      </c>
      <c r="K26" s="148">
        <f t="shared" si="15"/>
        <v>8150</v>
      </c>
      <c r="L26" s="148">
        <f t="shared" si="15"/>
        <v>6400</v>
      </c>
      <c r="M26" s="148">
        <f t="shared" si="15"/>
        <v>4200</v>
      </c>
      <c r="N26" s="148">
        <f t="shared" si="15"/>
        <v>150</v>
      </c>
      <c r="O26" s="148"/>
      <c r="P26" s="29">
        <f>SUM(P24:P25)</f>
        <v>2000</v>
      </c>
      <c r="Q26" s="29">
        <f>SUM(Q24:Q25)</f>
        <v>18000</v>
      </c>
      <c r="R26" s="29">
        <v>0</v>
      </c>
      <c r="S26" s="21">
        <f t="shared" ref="S26:AA26" si="16">SUM(S24:S25)</f>
        <v>58434.199367820518</v>
      </c>
      <c r="T26" s="215">
        <f t="shared" si="16"/>
        <v>14968.005550844191</v>
      </c>
      <c r="U26" s="215">
        <f t="shared" si="16"/>
        <v>10526.559247552232</v>
      </c>
      <c r="V26" s="215">
        <f t="shared" si="16"/>
        <v>1719.990748593015</v>
      </c>
      <c r="W26" s="215">
        <f t="shared" si="16"/>
        <v>43519.389407139002</v>
      </c>
      <c r="X26" s="215">
        <f t="shared" si="16"/>
        <v>7372.9858916043477</v>
      </c>
      <c r="Y26" s="215">
        <f t="shared" si="16"/>
        <v>5794.464574820754</v>
      </c>
      <c r="Z26" s="215">
        <f t="shared" si="16"/>
        <v>3799.2444684295733</v>
      </c>
      <c r="AA26" s="215">
        <f t="shared" si="16"/>
        <v>133.7599259887441</v>
      </c>
      <c r="AB26" s="215">
        <f>SUM(AB24:AB25)</f>
        <v>0</v>
      </c>
      <c r="AC26" s="215">
        <f>SUM(AC24:AC25)</f>
        <v>1757.7673271143321</v>
      </c>
      <c r="AD26" s="215">
        <f>SUM(AD24:AD25)</f>
        <v>16282.476293269599</v>
      </c>
      <c r="AE26" s="215">
        <f>SUM(AE24:AE25)</f>
        <v>0</v>
      </c>
      <c r="AF26" s="215">
        <f>S26+T26+U26+V26+W26+X26+Y26+Z26+AA26+AB26+AC26+AD26+AE26</f>
        <v>164308.84280317629</v>
      </c>
      <c r="AG26" s="164"/>
      <c r="AH26" s="182"/>
      <c r="AI26" s="182"/>
    </row>
    <row r="27" spans="1:37" ht="36" customHeight="1" thickBot="1" x14ac:dyDescent="0.25">
      <c r="A27" s="3">
        <v>10</v>
      </c>
      <c r="B27" s="3" t="s">
        <v>21</v>
      </c>
      <c r="C27" s="3">
        <v>6</v>
      </c>
      <c r="D27" s="32" t="s">
        <v>22</v>
      </c>
      <c r="E27" s="20" t="s">
        <v>23</v>
      </c>
      <c r="F27" s="29">
        <v>18000</v>
      </c>
      <c r="G27" s="148">
        <v>0</v>
      </c>
      <c r="H27" s="148">
        <v>0</v>
      </c>
      <c r="I27" s="148">
        <v>0</v>
      </c>
      <c r="J27" s="148">
        <v>0</v>
      </c>
      <c r="K27" s="148">
        <v>0</v>
      </c>
      <c r="L27" s="148">
        <v>0</v>
      </c>
      <c r="M27" s="148">
        <v>0</v>
      </c>
      <c r="N27" s="148">
        <v>0</v>
      </c>
      <c r="O27" s="148"/>
      <c r="P27" s="148">
        <v>0</v>
      </c>
      <c r="Q27" s="148">
        <v>0</v>
      </c>
      <c r="R27" s="148">
        <v>0</v>
      </c>
      <c r="S27" s="21">
        <f t="shared" ref="S27:AA30" si="17">F27/1.19</f>
        <v>15126.050420168069</v>
      </c>
      <c r="T27" s="21">
        <f t="shared" si="17"/>
        <v>0</v>
      </c>
      <c r="U27" s="21">
        <f t="shared" si="17"/>
        <v>0</v>
      </c>
      <c r="V27" s="21">
        <f t="shared" si="17"/>
        <v>0</v>
      </c>
      <c r="W27" s="21">
        <f t="shared" si="17"/>
        <v>0</v>
      </c>
      <c r="X27" s="21">
        <f t="shared" si="17"/>
        <v>0</v>
      </c>
      <c r="Y27" s="21">
        <f t="shared" si="17"/>
        <v>0</v>
      </c>
      <c r="Z27" s="21">
        <f t="shared" si="17"/>
        <v>0</v>
      </c>
      <c r="AA27" s="21">
        <f t="shared" si="17"/>
        <v>0</v>
      </c>
      <c r="AB27" s="21"/>
      <c r="AC27" s="21">
        <f t="shared" ref="AC27:AC32" si="18">P27/1.19</f>
        <v>0</v>
      </c>
      <c r="AD27" s="21">
        <f t="shared" ref="AD27:AD32" si="19">Q27/1.19</f>
        <v>0</v>
      </c>
      <c r="AE27" s="164">
        <f t="shared" ref="AE27:AE32" si="20">R27/1.19</f>
        <v>0</v>
      </c>
      <c r="AF27" s="215">
        <f t="shared" si="8"/>
        <v>15126.050420168069</v>
      </c>
      <c r="AG27" s="312" t="s">
        <v>122</v>
      </c>
      <c r="AH27" s="169" t="s">
        <v>285</v>
      </c>
      <c r="AI27" s="169" t="s">
        <v>310</v>
      </c>
    </row>
    <row r="28" spans="1:37" ht="68.25" customHeight="1" thickBot="1" x14ac:dyDescent="0.25">
      <c r="A28" s="3">
        <v>11</v>
      </c>
      <c r="B28" s="3" t="s">
        <v>21</v>
      </c>
      <c r="C28" s="3">
        <v>7</v>
      </c>
      <c r="D28" s="32" t="s">
        <v>121</v>
      </c>
      <c r="E28" s="20" t="s">
        <v>24</v>
      </c>
      <c r="F28" s="29">
        <v>2000</v>
      </c>
      <c r="G28" s="148">
        <v>0</v>
      </c>
      <c r="H28" s="148">
        <v>0</v>
      </c>
      <c r="I28" s="148">
        <v>0</v>
      </c>
      <c r="J28" s="148">
        <v>0</v>
      </c>
      <c r="K28" s="148">
        <v>0</v>
      </c>
      <c r="L28" s="148">
        <v>0</v>
      </c>
      <c r="M28" s="148">
        <v>0</v>
      </c>
      <c r="N28" s="148">
        <v>0</v>
      </c>
      <c r="O28" s="148"/>
      <c r="P28" s="148">
        <v>0</v>
      </c>
      <c r="Q28" s="148">
        <v>0</v>
      </c>
      <c r="R28" s="148">
        <v>0</v>
      </c>
      <c r="S28" s="21">
        <f t="shared" si="17"/>
        <v>1680.6722689075632</v>
      </c>
      <c r="T28" s="21">
        <f t="shared" si="17"/>
        <v>0</v>
      </c>
      <c r="U28" s="21">
        <f t="shared" si="17"/>
        <v>0</v>
      </c>
      <c r="V28" s="21">
        <f t="shared" si="17"/>
        <v>0</v>
      </c>
      <c r="W28" s="21">
        <f t="shared" si="17"/>
        <v>0</v>
      </c>
      <c r="X28" s="21">
        <f t="shared" si="17"/>
        <v>0</v>
      </c>
      <c r="Y28" s="21">
        <f t="shared" si="17"/>
        <v>0</v>
      </c>
      <c r="Z28" s="21">
        <f t="shared" si="17"/>
        <v>0</v>
      </c>
      <c r="AA28" s="21">
        <f t="shared" si="17"/>
        <v>0</v>
      </c>
      <c r="AB28" s="21"/>
      <c r="AC28" s="21">
        <f t="shared" si="18"/>
        <v>0</v>
      </c>
      <c r="AD28" s="21">
        <f t="shared" si="19"/>
        <v>0</v>
      </c>
      <c r="AE28" s="164">
        <f t="shared" si="20"/>
        <v>0</v>
      </c>
      <c r="AF28" s="21">
        <f>S28+T28+U28+V28+W28+X28+Y28+Z28+AA28+AC28+AD28+AE28</f>
        <v>1680.6722689075632</v>
      </c>
      <c r="AG28" s="312"/>
      <c r="AH28" s="169" t="s">
        <v>285</v>
      </c>
      <c r="AI28" s="169" t="s">
        <v>310</v>
      </c>
      <c r="AK28" s="8" t="s">
        <v>141</v>
      </c>
    </row>
    <row r="29" spans="1:37" ht="39.75" customHeight="1" thickBot="1" x14ac:dyDescent="0.25">
      <c r="A29" s="3">
        <v>12</v>
      </c>
      <c r="B29" s="3" t="s">
        <v>21</v>
      </c>
      <c r="C29" s="3">
        <v>8</v>
      </c>
      <c r="D29" s="32" t="s">
        <v>25</v>
      </c>
      <c r="E29" s="20" t="s">
        <v>26</v>
      </c>
      <c r="F29" s="29">
        <v>1000</v>
      </c>
      <c r="G29" s="148">
        <v>0</v>
      </c>
      <c r="H29" s="148">
        <v>0</v>
      </c>
      <c r="I29" s="148">
        <v>0</v>
      </c>
      <c r="J29" s="148">
        <v>0</v>
      </c>
      <c r="K29" s="148">
        <v>0</v>
      </c>
      <c r="L29" s="148">
        <v>0</v>
      </c>
      <c r="M29" s="148">
        <v>0</v>
      </c>
      <c r="N29" s="148">
        <v>0</v>
      </c>
      <c r="O29" s="148"/>
      <c r="P29" s="148">
        <v>0</v>
      </c>
      <c r="Q29" s="148">
        <v>0</v>
      </c>
      <c r="R29" s="148">
        <v>0</v>
      </c>
      <c r="S29" s="21">
        <f t="shared" si="17"/>
        <v>840.3361344537816</v>
      </c>
      <c r="T29" s="21">
        <f t="shared" si="17"/>
        <v>0</v>
      </c>
      <c r="U29" s="21">
        <f t="shared" si="17"/>
        <v>0</v>
      </c>
      <c r="V29" s="21">
        <f t="shared" si="17"/>
        <v>0</v>
      </c>
      <c r="W29" s="21">
        <f t="shared" si="17"/>
        <v>0</v>
      </c>
      <c r="X29" s="21">
        <f t="shared" si="17"/>
        <v>0</v>
      </c>
      <c r="Y29" s="21">
        <f t="shared" si="17"/>
        <v>0</v>
      </c>
      <c r="Z29" s="21">
        <f t="shared" si="17"/>
        <v>0</v>
      </c>
      <c r="AA29" s="21">
        <f t="shared" si="17"/>
        <v>0</v>
      </c>
      <c r="AB29" s="21"/>
      <c r="AC29" s="21">
        <f t="shared" si="18"/>
        <v>0</v>
      </c>
      <c r="AD29" s="21">
        <f t="shared" si="19"/>
        <v>0</v>
      </c>
      <c r="AE29" s="164">
        <f t="shared" si="20"/>
        <v>0</v>
      </c>
      <c r="AF29" s="21">
        <f>S29+T29+U29+V29+W29+X29+Y29+Z29+AA29+AC29+AD29+AE29</f>
        <v>840.3361344537816</v>
      </c>
      <c r="AG29" s="312"/>
      <c r="AH29" s="169" t="s">
        <v>285</v>
      </c>
      <c r="AI29" s="169" t="s">
        <v>310</v>
      </c>
    </row>
    <row r="30" spans="1:37" ht="40.5" customHeight="1" thickBot="1" x14ac:dyDescent="0.25">
      <c r="A30" s="3">
        <v>13</v>
      </c>
      <c r="B30" s="3"/>
      <c r="C30" s="3"/>
      <c r="D30" s="33" t="s">
        <v>260</v>
      </c>
      <c r="E30" s="20"/>
      <c r="F30" s="29">
        <f>SUM(F27:F29)</f>
        <v>21000</v>
      </c>
      <c r="G30" s="148">
        <f t="shared" ref="G30:R30" si="21">SUM(G27:G29)</f>
        <v>0</v>
      </c>
      <c r="H30" s="29">
        <f t="shared" si="21"/>
        <v>0</v>
      </c>
      <c r="I30" s="29">
        <f t="shared" si="21"/>
        <v>0</v>
      </c>
      <c r="J30" s="29">
        <f t="shared" si="21"/>
        <v>0</v>
      </c>
      <c r="K30" s="29">
        <f t="shared" si="21"/>
        <v>0</v>
      </c>
      <c r="L30" s="29">
        <f t="shared" si="21"/>
        <v>0</v>
      </c>
      <c r="M30" s="29">
        <f t="shared" si="21"/>
        <v>0</v>
      </c>
      <c r="N30" s="29">
        <f t="shared" si="21"/>
        <v>0</v>
      </c>
      <c r="O30" s="29"/>
      <c r="P30" s="29">
        <f t="shared" si="21"/>
        <v>0</v>
      </c>
      <c r="Q30" s="29">
        <f t="shared" si="21"/>
        <v>0</v>
      </c>
      <c r="R30" s="29">
        <f t="shared" si="21"/>
        <v>0</v>
      </c>
      <c r="S30" s="21">
        <f>F30/1.19</f>
        <v>17647.058823529413</v>
      </c>
      <c r="T30" s="21">
        <f t="shared" si="17"/>
        <v>0</v>
      </c>
      <c r="U30" s="21">
        <f t="shared" si="17"/>
        <v>0</v>
      </c>
      <c r="V30" s="21">
        <f t="shared" si="17"/>
        <v>0</v>
      </c>
      <c r="W30" s="21">
        <f t="shared" si="17"/>
        <v>0</v>
      </c>
      <c r="X30" s="21">
        <f t="shared" si="17"/>
        <v>0</v>
      </c>
      <c r="Y30" s="21">
        <f t="shared" si="17"/>
        <v>0</v>
      </c>
      <c r="Z30" s="21">
        <f t="shared" si="17"/>
        <v>0</v>
      </c>
      <c r="AA30" s="21">
        <f t="shared" si="17"/>
        <v>0</v>
      </c>
      <c r="AB30" s="21"/>
      <c r="AC30" s="21">
        <f t="shared" si="18"/>
        <v>0</v>
      </c>
      <c r="AD30" s="21">
        <f t="shared" si="19"/>
        <v>0</v>
      </c>
      <c r="AE30" s="164">
        <f t="shared" si="20"/>
        <v>0</v>
      </c>
      <c r="AF30" s="21">
        <f>SUM(AF27:AF29)</f>
        <v>17647.058823529413</v>
      </c>
      <c r="AG30" s="164"/>
      <c r="AH30" s="182"/>
      <c r="AI30" s="172"/>
    </row>
    <row r="31" spans="1:37" ht="199.5" customHeight="1" thickBot="1" x14ac:dyDescent="0.25">
      <c r="A31" s="3">
        <v>14</v>
      </c>
      <c r="B31" s="3" t="s">
        <v>27</v>
      </c>
      <c r="C31" s="3">
        <v>9</v>
      </c>
      <c r="D31" s="32" t="s">
        <v>206</v>
      </c>
      <c r="E31" s="20" t="s">
        <v>28</v>
      </c>
      <c r="F31" s="29">
        <v>14000</v>
      </c>
      <c r="G31" s="148">
        <v>0</v>
      </c>
      <c r="H31" s="148">
        <v>0</v>
      </c>
      <c r="I31" s="148">
        <v>0</v>
      </c>
      <c r="J31" s="148">
        <v>1300</v>
      </c>
      <c r="K31" s="148">
        <v>0</v>
      </c>
      <c r="L31" s="148">
        <v>0</v>
      </c>
      <c r="M31" s="148">
        <v>0</v>
      </c>
      <c r="N31" s="148">
        <v>0</v>
      </c>
      <c r="O31" s="148"/>
      <c r="P31" s="148">
        <v>0</v>
      </c>
      <c r="Q31" s="148">
        <v>0</v>
      </c>
      <c r="R31" s="148">
        <v>0</v>
      </c>
      <c r="S31" s="21">
        <f>F31</f>
        <v>14000</v>
      </c>
      <c r="T31" s="217">
        <f t="shared" ref="T31:W31" si="22">G31</f>
        <v>0</v>
      </c>
      <c r="U31" s="217">
        <f t="shared" si="22"/>
        <v>0</v>
      </c>
      <c r="V31" s="217">
        <f t="shared" si="22"/>
        <v>0</v>
      </c>
      <c r="W31" s="217">
        <f t="shared" si="22"/>
        <v>1300</v>
      </c>
      <c r="X31" s="21">
        <f t="shared" ref="X31:AA32" si="23">K31/1.19</f>
        <v>0</v>
      </c>
      <c r="Y31" s="21">
        <f t="shared" si="23"/>
        <v>0</v>
      </c>
      <c r="Z31" s="21">
        <f t="shared" si="23"/>
        <v>0</v>
      </c>
      <c r="AA31" s="21">
        <f t="shared" si="23"/>
        <v>0</v>
      </c>
      <c r="AB31" s="21"/>
      <c r="AC31" s="21">
        <f t="shared" si="18"/>
        <v>0</v>
      </c>
      <c r="AD31" s="21">
        <f t="shared" si="19"/>
        <v>0</v>
      </c>
      <c r="AE31" s="164">
        <f t="shared" si="20"/>
        <v>0</v>
      </c>
      <c r="AF31" s="21">
        <f t="shared" ref="AF31:AF36" si="24">S31+T31+U31+V31+W31+X31+Y31+Z31+AA31+AB31+AC31+AD31+AE31</f>
        <v>15300</v>
      </c>
      <c r="AG31" s="312" t="s">
        <v>122</v>
      </c>
      <c r="AH31" s="199" t="s">
        <v>311</v>
      </c>
      <c r="AI31" s="200" t="s">
        <v>304</v>
      </c>
    </row>
    <row r="32" spans="1:37" ht="96.75" customHeight="1" thickBot="1" x14ac:dyDescent="0.25">
      <c r="A32" s="3">
        <v>15</v>
      </c>
      <c r="B32" s="3" t="s">
        <v>27</v>
      </c>
      <c r="C32" s="3">
        <v>10</v>
      </c>
      <c r="D32" s="32" t="s">
        <v>29</v>
      </c>
      <c r="E32" s="20" t="s">
        <v>30</v>
      </c>
      <c r="F32" s="219">
        <v>90000</v>
      </c>
      <c r="G32" s="29">
        <v>0</v>
      </c>
      <c r="H32" s="29">
        <v>0</v>
      </c>
      <c r="I32" s="29">
        <v>0</v>
      </c>
      <c r="J32" s="29">
        <v>0</v>
      </c>
      <c r="K32" s="29">
        <v>0</v>
      </c>
      <c r="L32" s="29">
        <v>0</v>
      </c>
      <c r="M32" s="29">
        <v>0</v>
      </c>
      <c r="N32" s="29">
        <v>0</v>
      </c>
      <c r="O32" s="29"/>
      <c r="P32" s="29">
        <v>0</v>
      </c>
      <c r="Q32" s="29">
        <v>0</v>
      </c>
      <c r="R32" s="29">
        <v>0</v>
      </c>
      <c r="S32" s="21">
        <f>F32/1.19</f>
        <v>75630.252100840342</v>
      </c>
      <c r="T32" s="21">
        <f t="shared" ref="T32:V32" si="25">G32/1.19</f>
        <v>0</v>
      </c>
      <c r="U32" s="21">
        <f t="shared" si="25"/>
        <v>0</v>
      </c>
      <c r="V32" s="21">
        <f t="shared" si="25"/>
        <v>0</v>
      </c>
      <c r="W32" s="21">
        <f>J32/1.19</f>
        <v>0</v>
      </c>
      <c r="X32" s="21">
        <f t="shared" si="23"/>
        <v>0</v>
      </c>
      <c r="Y32" s="21">
        <f t="shared" si="23"/>
        <v>0</v>
      </c>
      <c r="Z32" s="21">
        <f t="shared" si="23"/>
        <v>0</v>
      </c>
      <c r="AA32" s="21">
        <f t="shared" si="23"/>
        <v>0</v>
      </c>
      <c r="AB32" s="21"/>
      <c r="AC32" s="21">
        <f t="shared" si="18"/>
        <v>0</v>
      </c>
      <c r="AD32" s="21">
        <f t="shared" si="19"/>
        <v>0</v>
      </c>
      <c r="AE32" s="164">
        <f t="shared" si="20"/>
        <v>0</v>
      </c>
      <c r="AF32" s="215">
        <f t="shared" si="24"/>
        <v>75630.252100840342</v>
      </c>
      <c r="AG32" s="312"/>
      <c r="AH32" s="206"/>
      <c r="AI32" s="207"/>
    </row>
    <row r="33" spans="1:39" ht="69" customHeight="1" thickBot="1" x14ac:dyDescent="0.25">
      <c r="A33" s="3">
        <v>16</v>
      </c>
      <c r="B33" s="3" t="s">
        <v>27</v>
      </c>
      <c r="C33" s="3">
        <v>11</v>
      </c>
      <c r="D33" s="32" t="s">
        <v>263</v>
      </c>
      <c r="E33" s="20" t="s">
        <v>31</v>
      </c>
      <c r="F33" s="29">
        <v>52000</v>
      </c>
      <c r="G33" s="148">
        <v>1600</v>
      </c>
      <c r="H33" s="148">
        <v>1200</v>
      </c>
      <c r="I33" s="148">
        <v>200</v>
      </c>
      <c r="J33" s="148">
        <v>9000</v>
      </c>
      <c r="K33" s="148">
        <v>1600</v>
      </c>
      <c r="L33" s="148">
        <v>1200</v>
      </c>
      <c r="M33" s="148">
        <v>800</v>
      </c>
      <c r="N33" s="148">
        <v>100</v>
      </c>
      <c r="O33" s="148"/>
      <c r="P33" s="29">
        <v>3000</v>
      </c>
      <c r="Q33" s="29">
        <v>3000</v>
      </c>
      <c r="R33" s="29">
        <v>0</v>
      </c>
      <c r="S33" s="21">
        <f>F33/1.19</f>
        <v>43697.478991596639</v>
      </c>
      <c r="T33" s="21">
        <f>G33/1.19</f>
        <v>1344.5378151260504</v>
      </c>
      <c r="U33" s="21">
        <f>H33/1.19</f>
        <v>1008.4033613445379</v>
      </c>
      <c r="V33" s="21">
        <f>I33/1.19</f>
        <v>168.0672268907563</v>
      </c>
      <c r="W33" s="21">
        <f>J33/1.19</f>
        <v>7563.0252100840344</v>
      </c>
      <c r="X33" s="21">
        <f>K33/1.19</f>
        <v>1344.5378151260504</v>
      </c>
      <c r="Y33" s="21">
        <f>L33/1.19</f>
        <v>1008.4033613445379</v>
      </c>
      <c r="Z33" s="21">
        <f>M33/1.19</f>
        <v>672.26890756302521</v>
      </c>
      <c r="AA33" s="21">
        <f>N33/1.19</f>
        <v>84.033613445378151</v>
      </c>
      <c r="AB33" s="21"/>
      <c r="AC33" s="21">
        <f>P33/1.19</f>
        <v>2521.0084033613448</v>
      </c>
      <c r="AD33" s="21">
        <f>Q33/1.19</f>
        <v>2521.0084033613448</v>
      </c>
      <c r="AE33" s="164">
        <f>R33/1.19</f>
        <v>0</v>
      </c>
      <c r="AF33" s="215">
        <f t="shared" si="24"/>
        <v>61932.773109243702</v>
      </c>
      <c r="AG33" s="312"/>
      <c r="AH33" s="199" t="s">
        <v>284</v>
      </c>
      <c r="AI33" s="200" t="s">
        <v>304</v>
      </c>
    </row>
    <row r="34" spans="1:39" ht="30" customHeight="1" thickBot="1" x14ac:dyDescent="0.25">
      <c r="A34" s="3">
        <v>17</v>
      </c>
      <c r="B34" s="236"/>
      <c r="C34" s="3"/>
      <c r="D34" s="33" t="s">
        <v>261</v>
      </c>
      <c r="E34" s="20"/>
      <c r="F34" s="29">
        <f>F31+F32+F33</f>
        <v>156000</v>
      </c>
      <c r="G34" s="29">
        <f>G31+G32+G33</f>
        <v>1600</v>
      </c>
      <c r="H34" s="214">
        <f>H31+H32+H33</f>
        <v>1200</v>
      </c>
      <c r="I34" s="29">
        <f>I31+I32+I33</f>
        <v>200</v>
      </c>
      <c r="J34" s="29">
        <f>SUM(J31:J33)</f>
        <v>10300</v>
      </c>
      <c r="K34" s="29">
        <f t="shared" ref="K34:P34" si="26">SUM(K31:K33)</f>
        <v>1600</v>
      </c>
      <c r="L34" s="29">
        <f t="shared" si="26"/>
        <v>1200</v>
      </c>
      <c r="M34" s="29">
        <f t="shared" si="26"/>
        <v>800</v>
      </c>
      <c r="N34" s="29">
        <f t="shared" si="26"/>
        <v>100</v>
      </c>
      <c r="O34" s="29"/>
      <c r="P34" s="29">
        <f t="shared" si="26"/>
        <v>3000</v>
      </c>
      <c r="Q34" s="29">
        <f>SUM(Q31:Q33)</f>
        <v>3000</v>
      </c>
      <c r="R34" s="29">
        <f>SUM(R31:R33)</f>
        <v>0</v>
      </c>
      <c r="S34" s="21">
        <f>S31+S32+S33</f>
        <v>133327.731092437</v>
      </c>
      <c r="T34" s="21">
        <f>T31+T32+T33</f>
        <v>1344.5378151260504</v>
      </c>
      <c r="U34" s="21">
        <f>U31+U32+U33</f>
        <v>1008.4033613445379</v>
      </c>
      <c r="V34" s="21">
        <f>V31+V32+V33</f>
        <v>168.0672268907563</v>
      </c>
      <c r="W34" s="21">
        <f>SUM(W31:W33)</f>
        <v>8863.0252100840335</v>
      </c>
      <c r="X34" s="21">
        <f t="shared" ref="X34:AC34" si="27">SUM(X31:X33)</f>
        <v>1344.5378151260504</v>
      </c>
      <c r="Y34" s="21">
        <f t="shared" si="27"/>
        <v>1008.4033613445379</v>
      </c>
      <c r="Z34" s="21">
        <f t="shared" si="27"/>
        <v>672.26890756302521</v>
      </c>
      <c r="AA34" s="21">
        <f t="shared" si="27"/>
        <v>84.033613445378151</v>
      </c>
      <c r="AB34" s="21"/>
      <c r="AC34" s="21">
        <f t="shared" si="27"/>
        <v>2521.0084033613448</v>
      </c>
      <c r="AD34" s="21">
        <f>SUM(AD31:AD33)</f>
        <v>2521.0084033613448</v>
      </c>
      <c r="AE34" s="164">
        <f>SUM(AE31:AE33)</f>
        <v>0</v>
      </c>
      <c r="AF34" s="215">
        <f t="shared" si="24"/>
        <v>152863.02521008404</v>
      </c>
      <c r="AG34" s="164"/>
      <c r="AH34" s="183"/>
      <c r="AI34" s="175"/>
    </row>
    <row r="35" spans="1:39" ht="251.25" customHeight="1" thickBot="1" x14ac:dyDescent="0.25">
      <c r="A35" s="220">
        <v>18</v>
      </c>
      <c r="B35" s="2" t="s">
        <v>32</v>
      </c>
      <c r="C35" s="221">
        <v>12</v>
      </c>
      <c r="D35" s="153" t="s">
        <v>252</v>
      </c>
      <c r="E35" s="20" t="s">
        <v>33</v>
      </c>
      <c r="F35" s="135">
        <v>3000</v>
      </c>
      <c r="G35" s="135">
        <v>0</v>
      </c>
      <c r="H35" s="135">
        <v>0</v>
      </c>
      <c r="I35" s="135">
        <v>0</v>
      </c>
      <c r="J35" s="135">
        <v>0</v>
      </c>
      <c r="K35" s="135">
        <v>0</v>
      </c>
      <c r="L35" s="135">
        <f>+L36</f>
        <v>0</v>
      </c>
      <c r="M35" s="135">
        <v>0</v>
      </c>
      <c r="N35" s="135">
        <v>0</v>
      </c>
      <c r="O35" s="135"/>
      <c r="P35" s="135">
        <v>0</v>
      </c>
      <c r="Q35" s="135">
        <v>1000</v>
      </c>
      <c r="R35" s="135">
        <v>0</v>
      </c>
      <c r="S35" s="21">
        <f t="shared" ref="S35:U36" si="28">F35/1.19</f>
        <v>2521.0084033613448</v>
      </c>
      <c r="T35" s="21">
        <f t="shared" si="28"/>
        <v>0</v>
      </c>
      <c r="U35" s="21">
        <f t="shared" si="28"/>
        <v>0</v>
      </c>
      <c r="V35" s="21">
        <f t="shared" ref="V35:AA36" si="29">I35/1.19</f>
        <v>0</v>
      </c>
      <c r="W35" s="21">
        <f t="shared" si="29"/>
        <v>0</v>
      </c>
      <c r="X35" s="21">
        <f t="shared" si="29"/>
        <v>0</v>
      </c>
      <c r="Y35" s="21">
        <f t="shared" si="29"/>
        <v>0</v>
      </c>
      <c r="Z35" s="21">
        <f t="shared" si="29"/>
        <v>0</v>
      </c>
      <c r="AA35" s="21">
        <f t="shared" si="29"/>
        <v>0</v>
      </c>
      <c r="AB35" s="21"/>
      <c r="AC35" s="21">
        <f t="shared" ref="AC35:AE36" si="30">P35/1.19</f>
        <v>0</v>
      </c>
      <c r="AD35" s="21">
        <f>Q35/1.19</f>
        <v>840.3361344537816</v>
      </c>
      <c r="AE35" s="164">
        <f t="shared" si="30"/>
        <v>0</v>
      </c>
      <c r="AF35" s="215">
        <f t="shared" si="24"/>
        <v>3361.3445378151264</v>
      </c>
      <c r="AG35" s="237" t="s">
        <v>122</v>
      </c>
      <c r="AH35" s="169" t="s">
        <v>303</v>
      </c>
      <c r="AI35" s="170" t="s">
        <v>327</v>
      </c>
      <c r="AK35" s="11"/>
    </row>
    <row r="36" spans="1:39" ht="143.25" customHeight="1" thickBot="1" x14ac:dyDescent="0.25">
      <c r="A36" s="220">
        <v>19</v>
      </c>
      <c r="B36" s="2" t="s">
        <v>32</v>
      </c>
      <c r="C36" s="221">
        <v>13</v>
      </c>
      <c r="D36" s="184" t="s">
        <v>195</v>
      </c>
      <c r="E36" s="20" t="s">
        <v>222</v>
      </c>
      <c r="F36" s="29">
        <v>0</v>
      </c>
      <c r="G36" s="29">
        <v>0</v>
      </c>
      <c r="H36" s="29">
        <v>0</v>
      </c>
      <c r="I36" s="29">
        <v>0</v>
      </c>
      <c r="J36" s="29">
        <v>20000</v>
      </c>
      <c r="K36" s="29">
        <v>0</v>
      </c>
      <c r="L36" s="29">
        <v>0</v>
      </c>
      <c r="M36" s="29">
        <v>0</v>
      </c>
      <c r="N36" s="29">
        <v>0</v>
      </c>
      <c r="O36" s="29"/>
      <c r="P36" s="29">
        <v>0</v>
      </c>
      <c r="Q36" s="29">
        <v>0</v>
      </c>
      <c r="R36" s="29">
        <v>0</v>
      </c>
      <c r="S36" s="21">
        <f t="shared" si="28"/>
        <v>0</v>
      </c>
      <c r="T36" s="21">
        <f t="shared" si="28"/>
        <v>0</v>
      </c>
      <c r="U36" s="21">
        <f t="shared" si="28"/>
        <v>0</v>
      </c>
      <c r="V36" s="21">
        <f t="shared" si="29"/>
        <v>0</v>
      </c>
      <c r="W36" s="21">
        <f>J36/1.19</f>
        <v>16806.722689075632</v>
      </c>
      <c r="X36" s="21">
        <f t="shared" si="29"/>
        <v>0</v>
      </c>
      <c r="Y36" s="21">
        <f t="shared" si="29"/>
        <v>0</v>
      </c>
      <c r="Z36" s="21">
        <f t="shared" si="29"/>
        <v>0</v>
      </c>
      <c r="AA36" s="21">
        <f t="shared" si="29"/>
        <v>0</v>
      </c>
      <c r="AB36" s="21"/>
      <c r="AC36" s="21">
        <f t="shared" si="30"/>
        <v>0</v>
      </c>
      <c r="AD36" s="21">
        <f t="shared" si="30"/>
        <v>0</v>
      </c>
      <c r="AE36" s="164">
        <f t="shared" si="30"/>
        <v>0</v>
      </c>
      <c r="AF36" s="215">
        <f t="shared" si="24"/>
        <v>16806.722689075632</v>
      </c>
      <c r="AG36" s="237" t="s">
        <v>122</v>
      </c>
      <c r="AH36" s="169" t="s">
        <v>285</v>
      </c>
      <c r="AI36" s="170" t="s">
        <v>310</v>
      </c>
      <c r="AK36" s="11"/>
    </row>
    <row r="37" spans="1:39" ht="27" customHeight="1" thickBot="1" x14ac:dyDescent="0.25">
      <c r="A37" s="3">
        <v>20</v>
      </c>
      <c r="B37" s="222"/>
      <c r="C37" s="3"/>
      <c r="D37" s="33" t="s">
        <v>262</v>
      </c>
      <c r="E37" s="20"/>
      <c r="F37" s="29">
        <f>F35+G36</f>
        <v>3000</v>
      </c>
      <c r="G37" s="29">
        <f t="shared" ref="G37:L37" si="31">G35+G36</f>
        <v>0</v>
      </c>
      <c r="H37" s="197">
        <f t="shared" si="31"/>
        <v>0</v>
      </c>
      <c r="I37" s="197">
        <f t="shared" si="31"/>
        <v>0</v>
      </c>
      <c r="J37" s="197">
        <f t="shared" si="31"/>
        <v>20000</v>
      </c>
      <c r="K37" s="29">
        <f t="shared" si="31"/>
        <v>0</v>
      </c>
      <c r="L37" s="29">
        <f t="shared" si="31"/>
        <v>0</v>
      </c>
      <c r="M37" s="29">
        <f t="shared" ref="M37:AA37" si="32">M35+M36</f>
        <v>0</v>
      </c>
      <c r="N37" s="29">
        <f t="shared" si="32"/>
        <v>0</v>
      </c>
      <c r="O37" s="29">
        <f t="shared" si="32"/>
        <v>0</v>
      </c>
      <c r="P37" s="29">
        <f t="shared" si="32"/>
        <v>0</v>
      </c>
      <c r="Q37" s="29">
        <f t="shared" si="32"/>
        <v>1000</v>
      </c>
      <c r="R37" s="29">
        <f t="shared" si="32"/>
        <v>0</v>
      </c>
      <c r="S37" s="198">
        <f t="shared" si="32"/>
        <v>2521.0084033613448</v>
      </c>
      <c r="T37" s="21">
        <f t="shared" si="32"/>
        <v>0</v>
      </c>
      <c r="U37" s="21">
        <f t="shared" si="32"/>
        <v>0</v>
      </c>
      <c r="V37" s="21">
        <f t="shared" si="32"/>
        <v>0</v>
      </c>
      <c r="W37" s="21">
        <f t="shared" si="32"/>
        <v>16806.722689075632</v>
      </c>
      <c r="X37" s="21">
        <f t="shared" si="32"/>
        <v>0</v>
      </c>
      <c r="Y37" s="21">
        <f t="shared" si="32"/>
        <v>0</v>
      </c>
      <c r="Z37" s="21">
        <f t="shared" si="32"/>
        <v>0</v>
      </c>
      <c r="AA37" s="21">
        <f t="shared" si="32"/>
        <v>0</v>
      </c>
      <c r="AB37" s="21"/>
      <c r="AC37" s="21">
        <f>AC35+AC36</f>
        <v>0</v>
      </c>
      <c r="AD37" s="21">
        <f>AD35+AD36</f>
        <v>840.3361344537816</v>
      </c>
      <c r="AE37" s="164">
        <f>AE35+AE36</f>
        <v>0</v>
      </c>
      <c r="AF37" s="21">
        <f>AF35+AF36</f>
        <v>20168.067226890758</v>
      </c>
      <c r="AG37" s="164"/>
      <c r="AH37" s="185"/>
      <c r="AI37" s="186"/>
      <c r="AK37" s="11"/>
    </row>
    <row r="38" spans="1:39" ht="22.5" customHeight="1" thickBot="1" x14ac:dyDescent="0.25">
      <c r="A38" s="3">
        <v>21</v>
      </c>
      <c r="B38" s="20"/>
      <c r="C38" s="3"/>
      <c r="D38" s="2" t="s">
        <v>14</v>
      </c>
      <c r="E38" s="20"/>
      <c r="F38" s="214"/>
      <c r="G38" s="150"/>
      <c r="H38" s="150"/>
      <c r="I38" s="150"/>
      <c r="J38" s="150"/>
      <c r="K38" s="150"/>
      <c r="L38" s="150"/>
      <c r="M38" s="150"/>
      <c r="N38" s="150"/>
      <c r="O38" s="150"/>
      <c r="P38" s="150"/>
      <c r="Q38" s="150"/>
      <c r="R38" s="150"/>
      <c r="S38" s="21"/>
      <c r="T38" s="21"/>
      <c r="U38" s="21"/>
      <c r="V38" s="21"/>
      <c r="W38" s="21"/>
      <c r="X38" s="21"/>
      <c r="Y38" s="21"/>
      <c r="Z38" s="21"/>
      <c r="AA38" s="21"/>
      <c r="AB38" s="21"/>
      <c r="AC38" s="21"/>
      <c r="AD38" s="21"/>
      <c r="AE38" s="164"/>
      <c r="AF38" s="21"/>
      <c r="AG38" s="164"/>
      <c r="AH38" s="183"/>
      <c r="AI38" s="175"/>
    </row>
    <row r="39" spans="1:39" ht="105.75" customHeight="1" thickBot="1" x14ac:dyDescent="0.25">
      <c r="A39" s="3">
        <v>22</v>
      </c>
      <c r="B39" s="20" t="s">
        <v>34</v>
      </c>
      <c r="C39" s="3">
        <v>14</v>
      </c>
      <c r="D39" s="187" t="s">
        <v>230</v>
      </c>
      <c r="E39" s="188" t="s">
        <v>110</v>
      </c>
      <c r="F39" s="25">
        <v>23000</v>
      </c>
      <c r="G39" s="148">
        <v>700</v>
      </c>
      <c r="H39" s="148">
        <v>3300</v>
      </c>
      <c r="I39" s="148">
        <v>300</v>
      </c>
      <c r="J39" s="148">
        <v>6500</v>
      </c>
      <c r="K39" s="148">
        <v>500</v>
      </c>
      <c r="L39" s="148">
        <v>2000</v>
      </c>
      <c r="M39" s="148">
        <v>1000</v>
      </c>
      <c r="N39" s="148">
        <v>1000</v>
      </c>
      <c r="O39" s="148">
        <v>200</v>
      </c>
      <c r="P39" s="29">
        <v>2000</v>
      </c>
      <c r="Q39" s="29">
        <v>4500</v>
      </c>
      <c r="R39" s="29">
        <v>0</v>
      </c>
      <c r="S39" s="21">
        <f>F39/1.19</f>
        <v>19327.731092436974</v>
      </c>
      <c r="T39" s="215">
        <f t="shared" ref="T39:AB39" si="33">G39/1.19</f>
        <v>588.23529411764707</v>
      </c>
      <c r="U39" s="215">
        <f t="shared" si="33"/>
        <v>2773.1092436974791</v>
      </c>
      <c r="V39" s="215">
        <f t="shared" si="33"/>
        <v>252.10084033613447</v>
      </c>
      <c r="W39" s="215">
        <f>J39/1.19</f>
        <v>5462.1848739495799</v>
      </c>
      <c r="X39" s="215">
        <f>K39/1.19</f>
        <v>420.1680672268908</v>
      </c>
      <c r="Y39" s="215">
        <f>L39/1.19</f>
        <v>1680.6722689075632</v>
      </c>
      <c r="Z39" s="215">
        <f t="shared" si="33"/>
        <v>840.3361344537816</v>
      </c>
      <c r="AA39" s="215">
        <f t="shared" si="33"/>
        <v>840.3361344537816</v>
      </c>
      <c r="AB39" s="215">
        <f t="shared" si="33"/>
        <v>168.0672268907563</v>
      </c>
      <c r="AC39" s="215">
        <f>P39/1.19</f>
        <v>1680.6722689075632</v>
      </c>
      <c r="AD39" s="215">
        <f>Q39/1.19</f>
        <v>3781.5126050420172</v>
      </c>
      <c r="AE39" s="215">
        <f>R39/1.19</f>
        <v>0</v>
      </c>
      <c r="AF39" s="21">
        <f>S39+T39+U39+V39+W39+X39+Y39+Z39+AA39+AB39+AC39+AD39+AE39</f>
        <v>37815.126050420164</v>
      </c>
      <c r="AG39" s="168" t="s">
        <v>122</v>
      </c>
      <c r="AH39" s="199" t="s">
        <v>284</v>
      </c>
      <c r="AI39" s="200" t="s">
        <v>312</v>
      </c>
    </row>
    <row r="40" spans="1:39" ht="159.75" customHeight="1" thickBot="1" x14ac:dyDescent="0.25">
      <c r="A40" s="3">
        <v>23</v>
      </c>
      <c r="B40" s="20" t="s">
        <v>34</v>
      </c>
      <c r="C40" s="3">
        <v>15</v>
      </c>
      <c r="D40" s="154" t="s">
        <v>330</v>
      </c>
      <c r="E40" s="20" t="s">
        <v>35</v>
      </c>
      <c r="F40" s="29">
        <v>40000</v>
      </c>
      <c r="G40" s="148">
        <v>500</v>
      </c>
      <c r="H40" s="151">
        <v>1000</v>
      </c>
      <c r="I40" s="148">
        <v>200</v>
      </c>
      <c r="J40" s="148">
        <v>3000</v>
      </c>
      <c r="K40" s="148">
        <v>300</v>
      </c>
      <c r="L40" s="148">
        <v>1500</v>
      </c>
      <c r="M40" s="148">
        <v>500</v>
      </c>
      <c r="N40" s="148">
        <v>0</v>
      </c>
      <c r="O40" s="148"/>
      <c r="P40" s="29">
        <v>800</v>
      </c>
      <c r="Q40" s="29">
        <v>500</v>
      </c>
      <c r="R40" s="29">
        <v>0</v>
      </c>
      <c r="S40" s="209">
        <f>F40/1.19</f>
        <v>33613.445378151264</v>
      </c>
      <c r="T40" s="21">
        <f t="shared" ref="T40:AA42" si="34">G40/1.19</f>
        <v>420.1680672268908</v>
      </c>
      <c r="U40" s="21">
        <f t="shared" si="34"/>
        <v>840.3361344537816</v>
      </c>
      <c r="V40" s="21">
        <f t="shared" si="34"/>
        <v>168.0672268907563</v>
      </c>
      <c r="W40" s="21">
        <f t="shared" si="34"/>
        <v>2521.0084033613448</v>
      </c>
      <c r="X40" s="21">
        <f t="shared" si="34"/>
        <v>252.10084033613447</v>
      </c>
      <c r="Y40" s="21">
        <f t="shared" si="34"/>
        <v>1260.5042016806724</v>
      </c>
      <c r="Z40" s="21">
        <f t="shared" si="34"/>
        <v>420.1680672268908</v>
      </c>
      <c r="AA40" s="21">
        <f t="shared" si="34"/>
        <v>0</v>
      </c>
      <c r="AB40" s="21"/>
      <c r="AC40" s="21">
        <f t="shared" ref="AC40:AE42" si="35">P40/1.19</f>
        <v>672.26890756302521</v>
      </c>
      <c r="AD40" s="21">
        <f>Q40/1.19</f>
        <v>420.1680672268908</v>
      </c>
      <c r="AE40" s="209">
        <f>R40/1.19</f>
        <v>0</v>
      </c>
      <c r="AF40" s="215">
        <f>S40+T40+U40+V40+W40+X40+Y40+Z40+AA40+AB40+AC40+AD40+AE40</f>
        <v>40588.235294117658</v>
      </c>
      <c r="AG40" s="168" t="s">
        <v>122</v>
      </c>
      <c r="AH40" s="199" t="s">
        <v>304</v>
      </c>
      <c r="AI40" s="200" t="s">
        <v>285</v>
      </c>
    </row>
    <row r="41" spans="1:39" ht="35.25" customHeight="1" thickBot="1" x14ac:dyDescent="0.25">
      <c r="A41" s="3">
        <v>24</v>
      </c>
      <c r="B41" s="20" t="s">
        <v>34</v>
      </c>
      <c r="C41" s="3">
        <v>16</v>
      </c>
      <c r="D41" s="32" t="s">
        <v>89</v>
      </c>
      <c r="E41" s="20" t="s">
        <v>36</v>
      </c>
      <c r="F41" s="29">
        <v>1000</v>
      </c>
      <c r="G41" s="148">
        <v>0</v>
      </c>
      <c r="H41" s="148">
        <v>0</v>
      </c>
      <c r="I41" s="148">
        <v>0</v>
      </c>
      <c r="J41" s="148">
        <v>500</v>
      </c>
      <c r="K41" s="148">
        <v>0</v>
      </c>
      <c r="L41" s="148">
        <v>0</v>
      </c>
      <c r="M41" s="148">
        <v>0</v>
      </c>
      <c r="N41" s="148">
        <v>0</v>
      </c>
      <c r="O41" s="148"/>
      <c r="P41" s="148">
        <v>0</v>
      </c>
      <c r="Q41" s="148">
        <v>0</v>
      </c>
      <c r="R41" s="148">
        <v>0</v>
      </c>
      <c r="S41" s="21">
        <f>F41/1.19</f>
        <v>840.3361344537816</v>
      </c>
      <c r="T41" s="21">
        <f t="shared" si="34"/>
        <v>0</v>
      </c>
      <c r="U41" s="21">
        <f t="shared" si="34"/>
        <v>0</v>
      </c>
      <c r="V41" s="21">
        <f t="shared" si="34"/>
        <v>0</v>
      </c>
      <c r="W41" s="21">
        <f>J41/1.19</f>
        <v>420.1680672268908</v>
      </c>
      <c r="X41" s="21">
        <f t="shared" si="34"/>
        <v>0</v>
      </c>
      <c r="Y41" s="21">
        <f t="shared" si="34"/>
        <v>0</v>
      </c>
      <c r="Z41" s="21">
        <f t="shared" si="34"/>
        <v>0</v>
      </c>
      <c r="AA41" s="21">
        <f t="shared" si="34"/>
        <v>0</v>
      </c>
      <c r="AB41" s="21"/>
      <c r="AC41" s="21">
        <f t="shared" si="35"/>
        <v>0</v>
      </c>
      <c r="AD41" s="21">
        <f t="shared" si="35"/>
        <v>0</v>
      </c>
      <c r="AE41" s="209">
        <f t="shared" si="35"/>
        <v>0</v>
      </c>
      <c r="AF41" s="21">
        <f>S41+T41+U41+V41+W41+X41+Y41+Z41+AA41+AC41+AD41+AE41</f>
        <v>1260.5042016806724</v>
      </c>
      <c r="AG41" s="168" t="s">
        <v>122</v>
      </c>
      <c r="AH41" s="199" t="s">
        <v>284</v>
      </c>
      <c r="AI41" s="200" t="s">
        <v>313</v>
      </c>
      <c r="AM41" s="22"/>
    </row>
    <row r="42" spans="1:39" ht="54" customHeight="1" thickBot="1" x14ac:dyDescent="0.25">
      <c r="A42" s="3">
        <v>25</v>
      </c>
      <c r="B42" s="20" t="s">
        <v>34</v>
      </c>
      <c r="C42" s="3">
        <v>17</v>
      </c>
      <c r="D42" s="32" t="s">
        <v>276</v>
      </c>
      <c r="E42" s="20" t="s">
        <v>217</v>
      </c>
      <c r="F42" s="29">
        <v>9000</v>
      </c>
      <c r="G42" s="151">
        <v>0</v>
      </c>
      <c r="H42" s="148">
        <v>0</v>
      </c>
      <c r="I42" s="148">
        <v>0</v>
      </c>
      <c r="J42" s="148">
        <v>3400</v>
      </c>
      <c r="K42" s="148">
        <v>0</v>
      </c>
      <c r="L42" s="148">
        <v>200</v>
      </c>
      <c r="M42" s="148">
        <v>300</v>
      </c>
      <c r="N42" s="148">
        <v>100</v>
      </c>
      <c r="O42" s="148"/>
      <c r="P42" s="148">
        <v>200</v>
      </c>
      <c r="Q42" s="148">
        <v>0</v>
      </c>
      <c r="R42" s="29">
        <v>0</v>
      </c>
      <c r="S42" s="21">
        <f>F42/1.19</f>
        <v>7563.0252100840344</v>
      </c>
      <c r="T42" s="21">
        <f t="shared" si="34"/>
        <v>0</v>
      </c>
      <c r="U42" s="21">
        <f t="shared" si="34"/>
        <v>0</v>
      </c>
      <c r="V42" s="21">
        <f t="shared" si="34"/>
        <v>0</v>
      </c>
      <c r="W42" s="21">
        <f>J42/1.19</f>
        <v>2857.1428571428573</v>
      </c>
      <c r="X42" s="21">
        <f>K42/1.19</f>
        <v>0</v>
      </c>
      <c r="Y42" s="21">
        <f>L42/1.19</f>
        <v>168.0672268907563</v>
      </c>
      <c r="Z42" s="21">
        <f>M42/1.19</f>
        <v>252.10084033613447</v>
      </c>
      <c r="AA42" s="21">
        <f>N42/1.19</f>
        <v>84.033613445378151</v>
      </c>
      <c r="AB42" s="21"/>
      <c r="AC42" s="21">
        <f t="shared" si="35"/>
        <v>168.0672268907563</v>
      </c>
      <c r="AD42" s="21">
        <f t="shared" si="35"/>
        <v>0</v>
      </c>
      <c r="AE42" s="209">
        <f>R42/1.19</f>
        <v>0</v>
      </c>
      <c r="AF42" s="215">
        <f>S42+T42+U42+V42+W42+X42+Y42+Z42+AA42+AC42+AD42+AE42</f>
        <v>11092.436974789916</v>
      </c>
      <c r="AG42" s="168" t="s">
        <v>122</v>
      </c>
      <c r="AH42" s="199" t="s">
        <v>284</v>
      </c>
      <c r="AI42" s="200" t="s">
        <v>285</v>
      </c>
      <c r="AM42" s="22"/>
    </row>
    <row r="43" spans="1:39" ht="25.5" customHeight="1" thickBot="1" x14ac:dyDescent="0.25">
      <c r="A43" s="3">
        <v>26</v>
      </c>
      <c r="B43" s="20"/>
      <c r="C43" s="3"/>
      <c r="D43" s="2" t="s">
        <v>90</v>
      </c>
      <c r="E43" s="20"/>
      <c r="F43" s="25">
        <f t="shared" ref="F43:O43" si="36">SUM(F39:F42)</f>
        <v>73000</v>
      </c>
      <c r="G43" s="25">
        <f t="shared" si="36"/>
        <v>1200</v>
      </c>
      <c r="H43" s="25">
        <f t="shared" si="36"/>
        <v>4300</v>
      </c>
      <c r="I43" s="25">
        <f t="shared" si="36"/>
        <v>500</v>
      </c>
      <c r="J43" s="25">
        <f t="shared" si="36"/>
        <v>13400</v>
      </c>
      <c r="K43" s="25">
        <f t="shared" si="36"/>
        <v>800</v>
      </c>
      <c r="L43" s="25">
        <f t="shared" si="36"/>
        <v>3700</v>
      </c>
      <c r="M43" s="25">
        <f t="shared" si="36"/>
        <v>1800</v>
      </c>
      <c r="N43" s="25">
        <f t="shared" si="36"/>
        <v>1100</v>
      </c>
      <c r="O43" s="25">
        <f t="shared" si="36"/>
        <v>200</v>
      </c>
      <c r="P43" s="25">
        <f t="shared" ref="P43:R43" si="37">SUM(P39:P42)</f>
        <v>3000</v>
      </c>
      <c r="Q43" s="25">
        <f t="shared" si="37"/>
        <v>5000</v>
      </c>
      <c r="R43" s="25">
        <f t="shared" si="37"/>
        <v>0</v>
      </c>
      <c r="S43" s="21">
        <f t="shared" ref="S43:AF43" si="38">SUM(S39:S42)</f>
        <v>61344.537815126059</v>
      </c>
      <c r="T43" s="21">
        <f t="shared" si="38"/>
        <v>1008.4033613445379</v>
      </c>
      <c r="U43" s="21">
        <f t="shared" si="38"/>
        <v>3613.4453781512607</v>
      </c>
      <c r="V43" s="21">
        <f t="shared" si="38"/>
        <v>420.1680672268908</v>
      </c>
      <c r="W43" s="21">
        <f t="shared" si="38"/>
        <v>11260.504201680673</v>
      </c>
      <c r="X43" s="21">
        <f t="shared" si="38"/>
        <v>672.26890756302532</v>
      </c>
      <c r="Y43" s="21">
        <f t="shared" si="38"/>
        <v>3109.2436974789921</v>
      </c>
      <c r="Z43" s="21">
        <f t="shared" si="38"/>
        <v>1512.6050420168069</v>
      </c>
      <c r="AA43" s="218">
        <f t="shared" si="38"/>
        <v>924.36974789915973</v>
      </c>
      <c r="AB43" s="218">
        <f t="shared" si="38"/>
        <v>168.0672268907563</v>
      </c>
      <c r="AC43" s="21">
        <f t="shared" si="38"/>
        <v>2521.0084033613448</v>
      </c>
      <c r="AD43" s="21">
        <f t="shared" si="38"/>
        <v>4201.680672268908</v>
      </c>
      <c r="AE43" s="209">
        <f t="shared" si="38"/>
        <v>0</v>
      </c>
      <c r="AF43" s="21">
        <f t="shared" si="38"/>
        <v>90756.302521008402</v>
      </c>
      <c r="AG43" s="164"/>
      <c r="AH43" s="204"/>
      <c r="AI43" s="205"/>
    </row>
    <row r="44" spans="1:39" ht="150" customHeight="1" thickBot="1" x14ac:dyDescent="0.25">
      <c r="A44" s="223">
        <v>27</v>
      </c>
      <c r="B44" s="20" t="s">
        <v>34</v>
      </c>
      <c r="C44" s="13">
        <v>18</v>
      </c>
      <c r="D44" s="189" t="s">
        <v>231</v>
      </c>
      <c r="E44" s="20" t="s">
        <v>115</v>
      </c>
      <c r="F44" s="25">
        <v>12000</v>
      </c>
      <c r="G44" s="148">
        <v>3500</v>
      </c>
      <c r="H44" s="148">
        <v>2000</v>
      </c>
      <c r="I44" s="148">
        <v>800</v>
      </c>
      <c r="J44" s="148">
        <v>10000</v>
      </c>
      <c r="K44" s="148">
        <v>3000</v>
      </c>
      <c r="L44" s="148">
        <v>500</v>
      </c>
      <c r="M44" s="148">
        <v>1000</v>
      </c>
      <c r="N44" s="148">
        <v>0</v>
      </c>
      <c r="O44" s="148"/>
      <c r="P44" s="29">
        <v>1000</v>
      </c>
      <c r="Q44" s="29">
        <v>3600</v>
      </c>
      <c r="R44" s="29">
        <v>0</v>
      </c>
      <c r="S44" s="21">
        <f>F44/1.19</f>
        <v>10084.033613445379</v>
      </c>
      <c r="T44" s="21">
        <f t="shared" ref="T44:AA44" si="39">G44/1.19</f>
        <v>2941.1764705882356</v>
      </c>
      <c r="U44" s="21">
        <f t="shared" si="39"/>
        <v>1680.6722689075632</v>
      </c>
      <c r="V44" s="21">
        <f t="shared" si="39"/>
        <v>672.26890756302521</v>
      </c>
      <c r="W44" s="21">
        <f>J44/1.19</f>
        <v>8403.361344537816</v>
      </c>
      <c r="X44" s="21">
        <f t="shared" si="39"/>
        <v>2521.0084033613448</v>
      </c>
      <c r="Y44" s="21">
        <f t="shared" si="39"/>
        <v>420.1680672268908</v>
      </c>
      <c r="Z44" s="21">
        <f t="shared" si="39"/>
        <v>840.3361344537816</v>
      </c>
      <c r="AA44" s="21">
        <f t="shared" si="39"/>
        <v>0</v>
      </c>
      <c r="AB44" s="21"/>
      <c r="AC44" s="21">
        <f>P44/1.19</f>
        <v>840.3361344537816</v>
      </c>
      <c r="AD44" s="21">
        <f>Q44/1.19</f>
        <v>3025.2100840336134</v>
      </c>
      <c r="AE44" s="164">
        <f>R44/1.19</f>
        <v>0</v>
      </c>
      <c r="AF44" s="21">
        <f t="shared" ref="AF44:AF52" si="40">S44+T44+U44+V44+W44+X44+Y44+Z44+AA44+AB44+AC44+AD44+AE44</f>
        <v>31428.571428571435</v>
      </c>
      <c r="AG44" s="168" t="s">
        <v>122</v>
      </c>
      <c r="AH44" s="199" t="s">
        <v>284</v>
      </c>
      <c r="AI44" s="200" t="s">
        <v>312</v>
      </c>
    </row>
    <row r="45" spans="1:39" ht="45.75" customHeight="1" thickBot="1" x14ac:dyDescent="0.3">
      <c r="A45" s="223">
        <v>28</v>
      </c>
      <c r="B45" s="23" t="s">
        <v>34</v>
      </c>
      <c r="C45" s="13" t="s">
        <v>320</v>
      </c>
      <c r="D45" s="152" t="s">
        <v>232</v>
      </c>
      <c r="E45" s="20" t="s">
        <v>111</v>
      </c>
      <c r="F45" s="148">
        <v>3000</v>
      </c>
      <c r="G45" s="148">
        <v>0</v>
      </c>
      <c r="H45" s="148">
        <v>0</v>
      </c>
      <c r="I45" s="148">
        <v>0</v>
      </c>
      <c r="J45" s="148">
        <v>0</v>
      </c>
      <c r="K45" s="148">
        <v>0</v>
      </c>
      <c r="L45" s="148">
        <v>0</v>
      </c>
      <c r="M45" s="148">
        <v>0</v>
      </c>
      <c r="N45" s="148">
        <v>0</v>
      </c>
      <c r="O45" s="148"/>
      <c r="P45" s="148">
        <v>0</v>
      </c>
      <c r="Q45" s="148">
        <v>0</v>
      </c>
      <c r="R45" s="148">
        <v>0</v>
      </c>
      <c r="S45" s="21">
        <f t="shared" ref="S45:Z51" si="41">F45/1.19</f>
        <v>2521.0084033613448</v>
      </c>
      <c r="T45" s="21">
        <f t="shared" si="41"/>
        <v>0</v>
      </c>
      <c r="U45" s="21">
        <f t="shared" si="41"/>
        <v>0</v>
      </c>
      <c r="V45" s="21">
        <f t="shared" si="41"/>
        <v>0</v>
      </c>
      <c r="W45" s="21">
        <f t="shared" si="41"/>
        <v>0</v>
      </c>
      <c r="X45" s="21">
        <f t="shared" si="41"/>
        <v>0</v>
      </c>
      <c r="Y45" s="21">
        <f t="shared" si="41"/>
        <v>0</v>
      </c>
      <c r="Z45" s="21">
        <f t="shared" si="41"/>
        <v>0</v>
      </c>
      <c r="AA45" s="21">
        <f t="shared" ref="AA45:AA51" si="42">N45/1.19</f>
        <v>0</v>
      </c>
      <c r="AB45" s="21"/>
      <c r="AC45" s="21">
        <f t="shared" ref="AC45:AC51" si="43">P45/1.19</f>
        <v>0</v>
      </c>
      <c r="AD45" s="21">
        <f t="shared" ref="AD45:AD51" si="44">Q45/1.19</f>
        <v>0</v>
      </c>
      <c r="AE45" s="164">
        <f t="shared" ref="AE45:AE49" si="45">R45/1.19</f>
        <v>0</v>
      </c>
      <c r="AF45" s="215">
        <f t="shared" si="40"/>
        <v>2521.0084033613448</v>
      </c>
      <c r="AG45" s="168" t="s">
        <v>122</v>
      </c>
      <c r="AH45" s="199" t="s">
        <v>251</v>
      </c>
      <c r="AI45" s="200" t="s">
        <v>314</v>
      </c>
      <c r="AJ45" s="208"/>
    </row>
    <row r="46" spans="1:39" ht="142.5" customHeight="1" thickBot="1" x14ac:dyDescent="0.3">
      <c r="A46" s="223">
        <v>29</v>
      </c>
      <c r="B46" s="20" t="s">
        <v>34</v>
      </c>
      <c r="C46" s="13" t="s">
        <v>321</v>
      </c>
      <c r="D46" s="152" t="s">
        <v>275</v>
      </c>
      <c r="E46" s="20" t="s">
        <v>114</v>
      </c>
      <c r="F46" s="148">
        <v>4500</v>
      </c>
      <c r="G46" s="151">
        <v>800</v>
      </c>
      <c r="H46" s="148">
        <v>600</v>
      </c>
      <c r="I46" s="151">
        <v>100</v>
      </c>
      <c r="J46" s="148">
        <v>3300</v>
      </c>
      <c r="K46" s="148">
        <v>550</v>
      </c>
      <c r="L46" s="148">
        <v>450</v>
      </c>
      <c r="M46" s="148">
        <v>300</v>
      </c>
      <c r="N46" s="148">
        <v>50</v>
      </c>
      <c r="O46" s="148"/>
      <c r="P46" s="148">
        <v>0</v>
      </c>
      <c r="Q46" s="29">
        <v>1850</v>
      </c>
      <c r="R46" s="29">
        <v>0</v>
      </c>
      <c r="S46" s="21">
        <f t="shared" si="41"/>
        <v>3781.5126050420172</v>
      </c>
      <c r="T46" s="21">
        <f t="shared" si="41"/>
        <v>672.26890756302521</v>
      </c>
      <c r="U46" s="21">
        <f t="shared" si="41"/>
        <v>504.20168067226894</v>
      </c>
      <c r="V46" s="21">
        <f t="shared" si="41"/>
        <v>84.033613445378151</v>
      </c>
      <c r="W46" s="21">
        <f t="shared" si="41"/>
        <v>2773.1092436974791</v>
      </c>
      <c r="X46" s="21">
        <f t="shared" si="41"/>
        <v>462.18487394957987</v>
      </c>
      <c r="Y46" s="21">
        <f t="shared" si="41"/>
        <v>378.15126050420167</v>
      </c>
      <c r="Z46" s="21">
        <f>M46/1.19</f>
        <v>252.10084033613447</v>
      </c>
      <c r="AA46" s="21">
        <f t="shared" si="42"/>
        <v>42.016806722689076</v>
      </c>
      <c r="AB46" s="21"/>
      <c r="AC46" s="21">
        <f t="shared" si="43"/>
        <v>0</v>
      </c>
      <c r="AD46" s="21">
        <f>Q46/1.19</f>
        <v>1554.6218487394958</v>
      </c>
      <c r="AE46" s="164">
        <f>R46/1.19</f>
        <v>0</v>
      </c>
      <c r="AF46" s="215">
        <f>S46+T46+U46+V46+W46+X46+Y46+Z46+AA46+AB46+AC46+AD46+AE46</f>
        <v>10504.201680672271</v>
      </c>
      <c r="AG46" s="168" t="s">
        <v>122</v>
      </c>
      <c r="AH46" s="199" t="s">
        <v>311</v>
      </c>
      <c r="AI46" s="200" t="s">
        <v>314</v>
      </c>
    </row>
    <row r="47" spans="1:39" ht="63" customHeight="1" thickBot="1" x14ac:dyDescent="0.25">
      <c r="A47" s="223">
        <v>30</v>
      </c>
      <c r="B47" s="20" t="s">
        <v>34</v>
      </c>
      <c r="C47" s="13" t="s">
        <v>322</v>
      </c>
      <c r="D47" s="154" t="s">
        <v>161</v>
      </c>
      <c r="E47" s="20" t="s">
        <v>37</v>
      </c>
      <c r="F47" s="29">
        <v>2500</v>
      </c>
      <c r="G47" s="148">
        <v>0</v>
      </c>
      <c r="H47" s="148">
        <v>0</v>
      </c>
      <c r="I47" s="148">
        <v>0</v>
      </c>
      <c r="J47" s="148">
        <v>0</v>
      </c>
      <c r="K47" s="148">
        <v>0</v>
      </c>
      <c r="L47" s="148">
        <v>0</v>
      </c>
      <c r="M47" s="148">
        <v>0</v>
      </c>
      <c r="N47" s="148">
        <v>0</v>
      </c>
      <c r="O47" s="148"/>
      <c r="P47" s="148">
        <v>0</v>
      </c>
      <c r="Q47" s="148">
        <v>0</v>
      </c>
      <c r="R47" s="148">
        <v>0</v>
      </c>
      <c r="S47" s="21">
        <f t="shared" si="41"/>
        <v>2100.840336134454</v>
      </c>
      <c r="T47" s="21">
        <f t="shared" si="41"/>
        <v>0</v>
      </c>
      <c r="U47" s="21">
        <f t="shared" si="41"/>
        <v>0</v>
      </c>
      <c r="V47" s="21">
        <f t="shared" si="41"/>
        <v>0</v>
      </c>
      <c r="W47" s="21">
        <f t="shared" si="41"/>
        <v>0</v>
      </c>
      <c r="X47" s="21">
        <f t="shared" si="41"/>
        <v>0</v>
      </c>
      <c r="Y47" s="21">
        <f t="shared" si="41"/>
        <v>0</v>
      </c>
      <c r="Z47" s="21">
        <f t="shared" si="41"/>
        <v>0</v>
      </c>
      <c r="AA47" s="21">
        <f t="shared" si="42"/>
        <v>0</v>
      </c>
      <c r="AB47" s="21"/>
      <c r="AC47" s="21">
        <f t="shared" si="43"/>
        <v>0</v>
      </c>
      <c r="AD47" s="21">
        <f t="shared" si="44"/>
        <v>0</v>
      </c>
      <c r="AE47" s="164">
        <f t="shared" si="45"/>
        <v>0</v>
      </c>
      <c r="AF47" s="215">
        <f t="shared" si="40"/>
        <v>2100.840336134454</v>
      </c>
      <c r="AG47" s="168" t="s">
        <v>122</v>
      </c>
      <c r="AH47" s="199" t="s">
        <v>315</v>
      </c>
      <c r="AI47" s="199" t="s">
        <v>315</v>
      </c>
    </row>
    <row r="48" spans="1:39" ht="97.5" customHeight="1" thickBot="1" x14ac:dyDescent="0.25">
      <c r="A48" s="223">
        <v>31</v>
      </c>
      <c r="B48" s="20" t="s">
        <v>34</v>
      </c>
      <c r="C48" s="13" t="s">
        <v>323</v>
      </c>
      <c r="D48" s="154" t="s">
        <v>277</v>
      </c>
      <c r="E48" s="20" t="s">
        <v>39</v>
      </c>
      <c r="F48" s="29">
        <v>67000</v>
      </c>
      <c r="G48" s="148">
        <v>0</v>
      </c>
      <c r="H48" s="148">
        <v>0</v>
      </c>
      <c r="I48" s="148">
        <v>0</v>
      </c>
      <c r="J48" s="148">
        <v>0</v>
      </c>
      <c r="K48" s="148">
        <v>0</v>
      </c>
      <c r="L48" s="148">
        <v>0</v>
      </c>
      <c r="M48" s="148">
        <v>0</v>
      </c>
      <c r="N48" s="148">
        <v>0</v>
      </c>
      <c r="O48" s="148"/>
      <c r="P48" s="148">
        <v>0</v>
      </c>
      <c r="Q48" s="148">
        <v>0</v>
      </c>
      <c r="R48" s="148">
        <v>0</v>
      </c>
      <c r="S48" s="21">
        <f>F48/1.19</f>
        <v>56302.521008403361</v>
      </c>
      <c r="T48" s="21">
        <f t="shared" si="41"/>
        <v>0</v>
      </c>
      <c r="U48" s="21">
        <f t="shared" si="41"/>
        <v>0</v>
      </c>
      <c r="V48" s="21">
        <f t="shared" si="41"/>
        <v>0</v>
      </c>
      <c r="W48" s="21">
        <f t="shared" si="41"/>
        <v>0</v>
      </c>
      <c r="X48" s="21">
        <f t="shared" si="41"/>
        <v>0</v>
      </c>
      <c r="Y48" s="21">
        <f t="shared" si="41"/>
        <v>0</v>
      </c>
      <c r="Z48" s="21">
        <f t="shared" si="41"/>
        <v>0</v>
      </c>
      <c r="AA48" s="21">
        <f t="shared" si="42"/>
        <v>0</v>
      </c>
      <c r="AB48" s="21"/>
      <c r="AC48" s="21">
        <f t="shared" si="43"/>
        <v>0</v>
      </c>
      <c r="AD48" s="21">
        <f t="shared" si="44"/>
        <v>0</v>
      </c>
      <c r="AE48" s="164">
        <f t="shared" si="45"/>
        <v>0</v>
      </c>
      <c r="AF48" s="21">
        <f t="shared" si="40"/>
        <v>56302.521008403361</v>
      </c>
      <c r="AG48" s="168" t="s">
        <v>122</v>
      </c>
      <c r="AH48" s="199" t="s">
        <v>316</v>
      </c>
      <c r="AI48" s="199" t="s">
        <v>315</v>
      </c>
      <c r="AJ48" s="208"/>
    </row>
    <row r="49" spans="1:35" ht="151.5" customHeight="1" thickBot="1" x14ac:dyDescent="0.25">
      <c r="A49" s="223">
        <v>32</v>
      </c>
      <c r="B49" s="20" t="s">
        <v>34</v>
      </c>
      <c r="C49" s="13" t="s">
        <v>324</v>
      </c>
      <c r="D49" s="155" t="s">
        <v>233</v>
      </c>
      <c r="E49" s="156" t="s">
        <v>40</v>
      </c>
      <c r="F49" s="29">
        <v>10000</v>
      </c>
      <c r="G49" s="148">
        <v>150</v>
      </c>
      <c r="H49" s="148">
        <v>0</v>
      </c>
      <c r="I49" s="148">
        <v>0</v>
      </c>
      <c r="J49" s="148">
        <v>900</v>
      </c>
      <c r="K49" s="148">
        <v>150</v>
      </c>
      <c r="L49" s="148">
        <v>100</v>
      </c>
      <c r="M49" s="148">
        <v>100</v>
      </c>
      <c r="N49" s="148">
        <v>0</v>
      </c>
      <c r="O49" s="148"/>
      <c r="P49" s="148">
        <v>200</v>
      </c>
      <c r="Q49" s="148">
        <v>500</v>
      </c>
      <c r="R49" s="148">
        <v>0</v>
      </c>
      <c r="S49" s="21">
        <f>F49/1.19</f>
        <v>8403.361344537816</v>
      </c>
      <c r="T49" s="21">
        <f t="shared" si="41"/>
        <v>126.05042016806723</v>
      </c>
      <c r="U49" s="21">
        <f t="shared" si="41"/>
        <v>0</v>
      </c>
      <c r="V49" s="21">
        <f t="shared" si="41"/>
        <v>0</v>
      </c>
      <c r="W49" s="21">
        <f t="shared" si="41"/>
        <v>756.30252100840335</v>
      </c>
      <c r="X49" s="21">
        <f t="shared" si="41"/>
        <v>126.05042016806723</v>
      </c>
      <c r="Y49" s="21">
        <f t="shared" si="41"/>
        <v>84.033613445378151</v>
      </c>
      <c r="Z49" s="21">
        <f t="shared" si="41"/>
        <v>84.033613445378151</v>
      </c>
      <c r="AA49" s="21">
        <f t="shared" si="42"/>
        <v>0</v>
      </c>
      <c r="AB49" s="21"/>
      <c r="AC49" s="21">
        <f t="shared" si="43"/>
        <v>168.0672268907563</v>
      </c>
      <c r="AD49" s="21">
        <f t="shared" si="44"/>
        <v>420.1680672268908</v>
      </c>
      <c r="AE49" s="164">
        <f t="shared" si="45"/>
        <v>0</v>
      </c>
      <c r="AF49" s="215">
        <f t="shared" si="40"/>
        <v>10168.067226890755</v>
      </c>
      <c r="AG49" s="168" t="s">
        <v>122</v>
      </c>
      <c r="AH49" s="199" t="s">
        <v>307</v>
      </c>
      <c r="AI49" s="200" t="s">
        <v>304</v>
      </c>
    </row>
    <row r="50" spans="1:35" s="232" customFormat="1" ht="314.25" customHeight="1" thickBot="1" x14ac:dyDescent="0.25">
      <c r="A50" s="223">
        <v>33</v>
      </c>
      <c r="B50" s="224" t="s">
        <v>34</v>
      </c>
      <c r="C50" s="13" t="s">
        <v>325</v>
      </c>
      <c r="D50" s="235" t="s">
        <v>246</v>
      </c>
      <c r="E50" s="83" t="s">
        <v>38</v>
      </c>
      <c r="F50" s="225">
        <v>100000</v>
      </c>
      <c r="G50" s="230">
        <v>0</v>
      </c>
      <c r="H50" s="230">
        <v>0</v>
      </c>
      <c r="I50" s="230">
        <v>0</v>
      </c>
      <c r="J50" s="230">
        <v>0</v>
      </c>
      <c r="K50" s="230">
        <v>0</v>
      </c>
      <c r="L50" s="230">
        <v>0</v>
      </c>
      <c r="M50" s="230">
        <v>0</v>
      </c>
      <c r="N50" s="230">
        <v>0</v>
      </c>
      <c r="O50" s="230">
        <v>0</v>
      </c>
      <c r="P50" s="230">
        <v>0</v>
      </c>
      <c r="Q50" s="230">
        <v>0</v>
      </c>
      <c r="R50" s="230">
        <v>0</v>
      </c>
      <c r="S50" s="226">
        <f>F50/1.19</f>
        <v>84033.613445378156</v>
      </c>
      <c r="T50" s="226">
        <f t="shared" si="41"/>
        <v>0</v>
      </c>
      <c r="U50" s="226">
        <f t="shared" si="41"/>
        <v>0</v>
      </c>
      <c r="V50" s="226"/>
      <c r="W50" s="226"/>
      <c r="X50" s="226"/>
      <c r="Y50" s="226"/>
      <c r="Z50" s="226"/>
      <c r="AA50" s="226"/>
      <c r="AB50" s="226"/>
      <c r="AC50" s="226"/>
      <c r="AD50" s="226"/>
      <c r="AE50" s="228"/>
      <c r="AF50" s="226">
        <f t="shared" si="40"/>
        <v>84033.613445378156</v>
      </c>
      <c r="AG50" s="227" t="s">
        <v>122</v>
      </c>
      <c r="AH50" s="233" t="s">
        <v>304</v>
      </c>
      <c r="AI50" s="233" t="s">
        <v>304</v>
      </c>
    </row>
    <row r="51" spans="1:35" ht="162" customHeight="1" thickBot="1" x14ac:dyDescent="0.25">
      <c r="A51" s="223">
        <v>34</v>
      </c>
      <c r="B51" s="20" t="s">
        <v>34</v>
      </c>
      <c r="C51" s="13" t="s">
        <v>286</v>
      </c>
      <c r="D51" s="155" t="s">
        <v>234</v>
      </c>
      <c r="E51" s="156" t="s">
        <v>41</v>
      </c>
      <c r="F51" s="29">
        <v>11500</v>
      </c>
      <c r="G51" s="148">
        <v>2150</v>
      </c>
      <c r="H51" s="148">
        <v>1500</v>
      </c>
      <c r="I51" s="148">
        <v>250</v>
      </c>
      <c r="J51" s="148">
        <v>5100</v>
      </c>
      <c r="K51" s="148">
        <v>850</v>
      </c>
      <c r="L51" s="148">
        <v>700</v>
      </c>
      <c r="M51" s="148">
        <v>450</v>
      </c>
      <c r="N51" s="148">
        <v>50</v>
      </c>
      <c r="O51" s="148"/>
      <c r="P51" s="29">
        <v>2400</v>
      </c>
      <c r="Q51" s="29">
        <v>2000</v>
      </c>
      <c r="R51" s="29">
        <v>0</v>
      </c>
      <c r="S51" s="21">
        <f>F51/1.19</f>
        <v>9663.865546218487</v>
      </c>
      <c r="T51" s="21">
        <f t="shared" si="41"/>
        <v>1806.7226890756303</v>
      </c>
      <c r="U51" s="21">
        <f t="shared" si="41"/>
        <v>1260.5042016806724</v>
      </c>
      <c r="V51" s="21">
        <f t="shared" si="41"/>
        <v>210.0840336134454</v>
      </c>
      <c r="W51" s="21">
        <f t="shared" si="41"/>
        <v>4285.7142857142862</v>
      </c>
      <c r="X51" s="21">
        <f t="shared" si="41"/>
        <v>714.28571428571433</v>
      </c>
      <c r="Y51" s="21">
        <f t="shared" si="41"/>
        <v>588.23529411764707</v>
      </c>
      <c r="Z51" s="21">
        <f t="shared" si="41"/>
        <v>378.15126050420167</v>
      </c>
      <c r="AA51" s="21">
        <f t="shared" si="42"/>
        <v>42.016806722689076</v>
      </c>
      <c r="AB51" s="21"/>
      <c r="AC51" s="21">
        <f t="shared" si="43"/>
        <v>2016.8067226890757</v>
      </c>
      <c r="AD51" s="21">
        <f t="shared" si="44"/>
        <v>1680.6722689075632</v>
      </c>
      <c r="AE51" s="164">
        <f>R51/1.19</f>
        <v>0</v>
      </c>
      <c r="AF51" s="215">
        <f t="shared" si="40"/>
        <v>22647.058823529405</v>
      </c>
      <c r="AG51" s="168" t="s">
        <v>122</v>
      </c>
      <c r="AH51" s="199" t="s">
        <v>307</v>
      </c>
      <c r="AI51" s="200" t="s">
        <v>304</v>
      </c>
    </row>
    <row r="52" spans="1:35" ht="61.5" customHeight="1" thickBot="1" x14ac:dyDescent="0.25">
      <c r="A52" s="223">
        <v>35</v>
      </c>
      <c r="B52" s="20" t="s">
        <v>34</v>
      </c>
      <c r="C52" s="13" t="s">
        <v>287</v>
      </c>
      <c r="D52" s="190" t="s">
        <v>235</v>
      </c>
      <c r="E52" s="20" t="s">
        <v>42</v>
      </c>
      <c r="F52" s="29">
        <v>30000</v>
      </c>
      <c r="G52" s="148">
        <v>0</v>
      </c>
      <c r="H52" s="148">
        <v>0</v>
      </c>
      <c r="I52" s="148">
        <v>0</v>
      </c>
      <c r="J52" s="148">
        <v>0</v>
      </c>
      <c r="K52" s="148">
        <v>0</v>
      </c>
      <c r="L52" s="148">
        <v>0</v>
      </c>
      <c r="M52" s="148">
        <v>0</v>
      </c>
      <c r="N52" s="148">
        <v>0</v>
      </c>
      <c r="O52" s="148"/>
      <c r="P52" s="29">
        <v>0</v>
      </c>
      <c r="Q52" s="29">
        <v>0</v>
      </c>
      <c r="R52" s="29">
        <v>0</v>
      </c>
      <c r="S52" s="31">
        <f t="shared" ref="S52:AA52" si="46">F52</f>
        <v>30000</v>
      </c>
      <c r="T52" s="21">
        <f t="shared" si="46"/>
        <v>0</v>
      </c>
      <c r="U52" s="21">
        <f t="shared" si="46"/>
        <v>0</v>
      </c>
      <c r="V52" s="21">
        <f t="shared" si="46"/>
        <v>0</v>
      </c>
      <c r="W52" s="21">
        <f t="shared" si="46"/>
        <v>0</v>
      </c>
      <c r="X52" s="21">
        <f t="shared" si="46"/>
        <v>0</v>
      </c>
      <c r="Y52" s="21">
        <f t="shared" si="46"/>
        <v>0</v>
      </c>
      <c r="Z52" s="21">
        <f t="shared" si="46"/>
        <v>0</v>
      </c>
      <c r="AA52" s="21">
        <f t="shared" si="46"/>
        <v>0</v>
      </c>
      <c r="AB52" s="21"/>
      <c r="AC52" s="21">
        <f>P52</f>
        <v>0</v>
      </c>
      <c r="AD52" s="21">
        <f>Q52</f>
        <v>0</v>
      </c>
      <c r="AE52" s="164">
        <f>R52</f>
        <v>0</v>
      </c>
      <c r="AF52" s="215">
        <f t="shared" si="40"/>
        <v>30000</v>
      </c>
      <c r="AG52" s="168" t="s">
        <v>122</v>
      </c>
      <c r="AH52" s="200" t="s">
        <v>284</v>
      </c>
      <c r="AI52" s="200" t="s">
        <v>284</v>
      </c>
    </row>
    <row r="53" spans="1:35" ht="163.5" customHeight="1" thickBot="1" x14ac:dyDescent="0.25">
      <c r="A53" s="223">
        <v>36</v>
      </c>
      <c r="B53" s="20" t="s">
        <v>34</v>
      </c>
      <c r="C53" s="13" t="s">
        <v>288</v>
      </c>
      <c r="D53" s="154" t="s">
        <v>236</v>
      </c>
      <c r="E53" s="20" t="s">
        <v>43</v>
      </c>
      <c r="F53" s="29">
        <v>20000</v>
      </c>
      <c r="G53" s="148">
        <v>0</v>
      </c>
      <c r="H53" s="148">
        <v>0</v>
      </c>
      <c r="I53" s="148">
        <v>0</v>
      </c>
      <c r="J53" s="148">
        <v>0</v>
      </c>
      <c r="K53" s="148">
        <v>0</v>
      </c>
      <c r="L53" s="148">
        <v>0</v>
      </c>
      <c r="M53" s="148">
        <v>0</v>
      </c>
      <c r="N53" s="148">
        <v>0</v>
      </c>
      <c r="O53" s="148"/>
      <c r="P53" s="148">
        <v>0</v>
      </c>
      <c r="Q53" s="148">
        <v>0</v>
      </c>
      <c r="R53" s="148">
        <v>0</v>
      </c>
      <c r="S53" s="21">
        <f>F53/1.19</f>
        <v>16806.722689075632</v>
      </c>
      <c r="T53" s="21">
        <f t="shared" ref="S53:AA57" si="47">G53/1.19</f>
        <v>0</v>
      </c>
      <c r="U53" s="21">
        <f t="shared" si="47"/>
        <v>0</v>
      </c>
      <c r="V53" s="21">
        <f t="shared" si="47"/>
        <v>0</v>
      </c>
      <c r="W53" s="21">
        <f t="shared" si="47"/>
        <v>0</v>
      </c>
      <c r="X53" s="21">
        <f t="shared" si="47"/>
        <v>0</v>
      </c>
      <c r="Y53" s="21">
        <f t="shared" si="47"/>
        <v>0</v>
      </c>
      <c r="Z53" s="21">
        <f t="shared" si="47"/>
        <v>0</v>
      </c>
      <c r="AA53" s="21">
        <f t="shared" si="47"/>
        <v>0</v>
      </c>
      <c r="AB53" s="21"/>
      <c r="AC53" s="21">
        <f t="shared" ref="AC53:AE57" si="48">P53/1.19</f>
        <v>0</v>
      </c>
      <c r="AD53" s="21">
        <f t="shared" si="48"/>
        <v>0</v>
      </c>
      <c r="AE53" s="164">
        <f t="shared" si="48"/>
        <v>0</v>
      </c>
      <c r="AF53" s="21">
        <f t="shared" ref="AF53:AF64" si="49">S53+T53+U53+V53+W53+X53+Y53+Z53+AA53+AB53+AC53+AD53+AE53</f>
        <v>16806.722689075632</v>
      </c>
      <c r="AG53" s="168" t="s">
        <v>122</v>
      </c>
      <c r="AH53" s="199" t="s">
        <v>317</v>
      </c>
      <c r="AI53" s="199" t="s">
        <v>304</v>
      </c>
    </row>
    <row r="54" spans="1:35" ht="69" customHeight="1" thickBot="1" x14ac:dyDescent="0.25">
      <c r="A54" s="223">
        <v>37</v>
      </c>
      <c r="B54" s="20" t="s">
        <v>34</v>
      </c>
      <c r="C54" s="13" t="s">
        <v>289</v>
      </c>
      <c r="D54" s="154" t="s">
        <v>91</v>
      </c>
      <c r="E54" s="20" t="s">
        <v>44</v>
      </c>
      <c r="F54" s="29">
        <v>8000</v>
      </c>
      <c r="G54" s="148">
        <v>0</v>
      </c>
      <c r="H54" s="148">
        <v>0</v>
      </c>
      <c r="I54" s="148">
        <v>0</v>
      </c>
      <c r="J54" s="148">
        <v>6950</v>
      </c>
      <c r="K54" s="148">
        <v>1200</v>
      </c>
      <c r="L54" s="148">
        <v>600</v>
      </c>
      <c r="M54" s="148">
        <v>200</v>
      </c>
      <c r="N54" s="148">
        <v>50</v>
      </c>
      <c r="O54" s="148"/>
      <c r="P54" s="148">
        <v>0</v>
      </c>
      <c r="Q54" s="29">
        <v>3000</v>
      </c>
      <c r="R54" s="29">
        <v>0</v>
      </c>
      <c r="S54" s="21">
        <f>F54/1.19</f>
        <v>6722.6890756302528</v>
      </c>
      <c r="T54" s="21">
        <f t="shared" si="47"/>
        <v>0</v>
      </c>
      <c r="U54" s="21">
        <f t="shared" si="47"/>
        <v>0</v>
      </c>
      <c r="V54" s="21">
        <f t="shared" si="47"/>
        <v>0</v>
      </c>
      <c r="W54" s="21">
        <f t="shared" si="47"/>
        <v>5840.3361344537816</v>
      </c>
      <c r="X54" s="21">
        <f t="shared" si="47"/>
        <v>1008.4033613445379</v>
      </c>
      <c r="Y54" s="21">
        <f t="shared" si="47"/>
        <v>504.20168067226894</v>
      </c>
      <c r="Z54" s="21">
        <f t="shared" si="47"/>
        <v>168.0672268907563</v>
      </c>
      <c r="AA54" s="21">
        <f t="shared" si="47"/>
        <v>42.016806722689076</v>
      </c>
      <c r="AB54" s="21"/>
      <c r="AC54" s="21">
        <f t="shared" si="48"/>
        <v>0</v>
      </c>
      <c r="AD54" s="21">
        <f t="shared" si="48"/>
        <v>2521.0084033613448</v>
      </c>
      <c r="AE54" s="164">
        <f>R54/1.19</f>
        <v>0</v>
      </c>
      <c r="AF54" s="21">
        <f>S54+T54+U54+V54+W54+X54+Y54+Z54+AA54+AB54+AC54+AD54+AE54</f>
        <v>16806.722689075632</v>
      </c>
      <c r="AG54" s="168" t="s">
        <v>122</v>
      </c>
      <c r="AH54" s="199" t="s">
        <v>284</v>
      </c>
      <c r="AI54" s="200" t="s">
        <v>304</v>
      </c>
    </row>
    <row r="55" spans="1:35" ht="129.75" customHeight="1" thickBot="1" x14ac:dyDescent="0.25">
      <c r="A55" s="223">
        <v>38</v>
      </c>
      <c r="B55" s="20" t="s">
        <v>34</v>
      </c>
      <c r="C55" s="13" t="s">
        <v>290</v>
      </c>
      <c r="D55" s="154" t="s">
        <v>237</v>
      </c>
      <c r="E55" s="20" t="s">
        <v>162</v>
      </c>
      <c r="F55" s="29">
        <v>17000</v>
      </c>
      <c r="G55" s="148">
        <v>3450</v>
      </c>
      <c r="H55" s="148">
        <v>2450</v>
      </c>
      <c r="I55" s="148">
        <v>400</v>
      </c>
      <c r="J55" s="148">
        <v>8000</v>
      </c>
      <c r="K55" s="148">
        <v>1350</v>
      </c>
      <c r="L55" s="148">
        <v>1100</v>
      </c>
      <c r="M55" s="148">
        <v>700</v>
      </c>
      <c r="N55" s="148">
        <v>50</v>
      </c>
      <c r="O55" s="148"/>
      <c r="P55" s="148">
        <v>0</v>
      </c>
      <c r="Q55" s="29">
        <v>3000</v>
      </c>
      <c r="R55" s="29">
        <v>0</v>
      </c>
      <c r="S55" s="21">
        <f>F55/1.19</f>
        <v>14285.714285714286</v>
      </c>
      <c r="T55" s="21">
        <f t="shared" ref="T55:AA55" si="50">G55/1.19</f>
        <v>2899.1596638655465</v>
      </c>
      <c r="U55" s="21">
        <f t="shared" si="50"/>
        <v>2058.8235294117649</v>
      </c>
      <c r="V55" s="21">
        <f t="shared" si="50"/>
        <v>336.1344537815126</v>
      </c>
      <c r="W55" s="21">
        <f t="shared" si="50"/>
        <v>6722.6890756302528</v>
      </c>
      <c r="X55" s="21">
        <f t="shared" si="50"/>
        <v>1134.453781512605</v>
      </c>
      <c r="Y55" s="21">
        <f t="shared" si="50"/>
        <v>924.36974789915973</v>
      </c>
      <c r="Z55" s="21">
        <f t="shared" si="50"/>
        <v>588.23529411764707</v>
      </c>
      <c r="AA55" s="21">
        <f t="shared" si="50"/>
        <v>42.016806722689076</v>
      </c>
      <c r="AB55" s="21"/>
      <c r="AC55" s="21">
        <f t="shared" si="48"/>
        <v>0</v>
      </c>
      <c r="AD55" s="21">
        <f>Q55/1.19</f>
        <v>2521.0084033613448</v>
      </c>
      <c r="AE55" s="164">
        <f>R55/1.19</f>
        <v>0</v>
      </c>
      <c r="AF55" s="21">
        <f>S55+T55+U55+V55+W55+X55+Y55+Z55+AA55+AB55+AC55+AD55+AE55</f>
        <v>31512.60504201681</v>
      </c>
      <c r="AG55" s="168" t="s">
        <v>122</v>
      </c>
      <c r="AH55" s="199" t="s">
        <v>284</v>
      </c>
      <c r="AI55" s="200" t="s">
        <v>304</v>
      </c>
    </row>
    <row r="56" spans="1:35" ht="31.5" customHeight="1" thickBot="1" x14ac:dyDescent="0.3">
      <c r="A56" s="223">
        <v>39</v>
      </c>
      <c r="B56" s="20" t="s">
        <v>34</v>
      </c>
      <c r="C56" s="13" t="s">
        <v>291</v>
      </c>
      <c r="D56" s="154" t="s">
        <v>45</v>
      </c>
      <c r="E56" s="191" t="s">
        <v>46</v>
      </c>
      <c r="F56" s="29">
        <v>1500</v>
      </c>
      <c r="G56" s="148">
        <v>450</v>
      </c>
      <c r="H56" s="148">
        <v>300</v>
      </c>
      <c r="I56" s="148">
        <v>50</v>
      </c>
      <c r="J56" s="148">
        <v>800</v>
      </c>
      <c r="K56" s="148">
        <v>100</v>
      </c>
      <c r="L56" s="148">
        <v>100</v>
      </c>
      <c r="M56" s="148">
        <v>50</v>
      </c>
      <c r="N56" s="148">
        <v>50</v>
      </c>
      <c r="O56" s="148"/>
      <c r="P56" s="148">
        <v>0</v>
      </c>
      <c r="Q56" s="29">
        <v>400</v>
      </c>
      <c r="R56" s="29">
        <v>0</v>
      </c>
      <c r="S56" s="21">
        <f t="shared" si="47"/>
        <v>1260.5042016806724</v>
      </c>
      <c r="T56" s="21">
        <f t="shared" si="47"/>
        <v>378.15126050420167</v>
      </c>
      <c r="U56" s="21">
        <f t="shared" si="47"/>
        <v>252.10084033613447</v>
      </c>
      <c r="V56" s="21">
        <f t="shared" si="47"/>
        <v>42.016806722689076</v>
      </c>
      <c r="W56" s="21">
        <f t="shared" si="47"/>
        <v>672.26890756302521</v>
      </c>
      <c r="X56" s="21">
        <f t="shared" si="47"/>
        <v>84.033613445378151</v>
      </c>
      <c r="Y56" s="21">
        <f t="shared" si="47"/>
        <v>84.033613445378151</v>
      </c>
      <c r="Z56" s="21">
        <f t="shared" si="47"/>
        <v>42.016806722689076</v>
      </c>
      <c r="AA56" s="21">
        <f t="shared" si="47"/>
        <v>42.016806722689076</v>
      </c>
      <c r="AB56" s="21"/>
      <c r="AC56" s="21">
        <f t="shared" si="48"/>
        <v>0</v>
      </c>
      <c r="AD56" s="21">
        <f t="shared" si="48"/>
        <v>336.1344537815126</v>
      </c>
      <c r="AE56" s="164">
        <f>R56/1.19</f>
        <v>0</v>
      </c>
      <c r="AF56" s="215">
        <f>S56+T56+U56+V56+W56+X56+Y56+Z56+AA56+AB56+AC56+AD56+AE56</f>
        <v>3193.2773109243703</v>
      </c>
      <c r="AG56" s="168" t="s">
        <v>122</v>
      </c>
      <c r="AH56" s="199" t="s">
        <v>284</v>
      </c>
      <c r="AI56" s="200" t="s">
        <v>304</v>
      </c>
    </row>
    <row r="57" spans="1:35" ht="60.75" customHeight="1" thickBot="1" x14ac:dyDescent="0.25">
      <c r="A57" s="223">
        <v>40</v>
      </c>
      <c r="B57" s="20" t="s">
        <v>34</v>
      </c>
      <c r="C57" s="13" t="s">
        <v>292</v>
      </c>
      <c r="D57" s="154" t="s">
        <v>238</v>
      </c>
      <c r="E57" s="20" t="s">
        <v>47</v>
      </c>
      <c r="F57" s="29">
        <v>2500</v>
      </c>
      <c r="G57" s="148">
        <v>0</v>
      </c>
      <c r="H57" s="148">
        <v>0</v>
      </c>
      <c r="I57" s="148">
        <v>0</v>
      </c>
      <c r="J57" s="148">
        <v>24000</v>
      </c>
      <c r="K57" s="148">
        <v>1000</v>
      </c>
      <c r="L57" s="148">
        <v>0</v>
      </c>
      <c r="M57" s="148">
        <v>0</v>
      </c>
      <c r="N57" s="148">
        <v>0</v>
      </c>
      <c r="O57" s="148"/>
      <c r="P57" s="148">
        <v>0</v>
      </c>
      <c r="Q57" s="148">
        <v>0</v>
      </c>
      <c r="R57" s="148">
        <v>0</v>
      </c>
      <c r="S57" s="21">
        <f>F57/1.19</f>
        <v>2100.840336134454</v>
      </c>
      <c r="T57" s="21">
        <f t="shared" si="47"/>
        <v>0</v>
      </c>
      <c r="U57" s="21">
        <f t="shared" si="47"/>
        <v>0</v>
      </c>
      <c r="V57" s="21">
        <f t="shared" si="47"/>
        <v>0</v>
      </c>
      <c r="W57" s="21">
        <f>J57/1.19</f>
        <v>20168.067226890758</v>
      </c>
      <c r="X57" s="21">
        <f>K57/1.19</f>
        <v>840.3361344537816</v>
      </c>
      <c r="Y57" s="21">
        <f t="shared" si="47"/>
        <v>0</v>
      </c>
      <c r="Z57" s="21">
        <f t="shared" si="47"/>
        <v>0</v>
      </c>
      <c r="AA57" s="21">
        <f t="shared" si="47"/>
        <v>0</v>
      </c>
      <c r="AB57" s="21"/>
      <c r="AC57" s="21">
        <f t="shared" si="48"/>
        <v>0</v>
      </c>
      <c r="AD57" s="21">
        <f t="shared" si="48"/>
        <v>0</v>
      </c>
      <c r="AE57" s="164">
        <f t="shared" si="48"/>
        <v>0</v>
      </c>
      <c r="AF57" s="215">
        <f>S57+T57+U57+V57+W57+X57+Y57+Z57+AA57+AB57+AC57+AD57+AE57</f>
        <v>23109.243697478993</v>
      </c>
      <c r="AG57" s="168" t="s">
        <v>122</v>
      </c>
      <c r="AH57" s="199" t="s">
        <v>284</v>
      </c>
      <c r="AI57" s="200" t="s">
        <v>304</v>
      </c>
    </row>
    <row r="58" spans="1:35" ht="64.5" customHeight="1" thickBot="1" x14ac:dyDescent="0.25">
      <c r="A58" s="223">
        <v>41</v>
      </c>
      <c r="B58" s="20" t="s">
        <v>34</v>
      </c>
      <c r="C58" s="13" t="s">
        <v>326</v>
      </c>
      <c r="D58" s="154" t="s">
        <v>92</v>
      </c>
      <c r="E58" s="20" t="s">
        <v>48</v>
      </c>
      <c r="F58" s="29">
        <v>5000</v>
      </c>
      <c r="G58" s="148">
        <v>0</v>
      </c>
      <c r="H58" s="148">
        <v>0</v>
      </c>
      <c r="I58" s="148">
        <v>0</v>
      </c>
      <c r="J58" s="148">
        <v>1000</v>
      </c>
      <c r="K58" s="148">
        <v>500</v>
      </c>
      <c r="L58" s="148">
        <v>500</v>
      </c>
      <c r="M58" s="148">
        <v>0</v>
      </c>
      <c r="N58" s="148">
        <v>0</v>
      </c>
      <c r="O58" s="148"/>
      <c r="P58" s="148">
        <v>0</v>
      </c>
      <c r="Q58" s="29">
        <v>9000</v>
      </c>
      <c r="R58" s="29">
        <v>0</v>
      </c>
      <c r="S58" s="21">
        <f t="shared" ref="S58:S64" si="51">F58/1.19</f>
        <v>4201.680672268908</v>
      </c>
      <c r="T58" s="21">
        <f t="shared" ref="T58:T65" si="52">G58/1.19</f>
        <v>0</v>
      </c>
      <c r="U58" s="21">
        <f t="shared" ref="U58:U65" si="53">H58/1.19</f>
        <v>0</v>
      </c>
      <c r="V58" s="21">
        <f t="shared" ref="V58:V65" si="54">I58/1.19</f>
        <v>0</v>
      </c>
      <c r="W58" s="21">
        <f>J58/1.19</f>
        <v>840.3361344537816</v>
      </c>
      <c r="X58" s="21">
        <f>K58/1.19</f>
        <v>420.1680672268908</v>
      </c>
      <c r="Y58" s="21">
        <f>L58/1.19</f>
        <v>420.1680672268908</v>
      </c>
      <c r="Z58" s="21">
        <f t="shared" ref="Z58:Z65" si="55">M58/1.19</f>
        <v>0</v>
      </c>
      <c r="AA58" s="21">
        <f t="shared" ref="AA58:AA64" si="56">N58/1.19</f>
        <v>0</v>
      </c>
      <c r="AB58" s="21"/>
      <c r="AC58" s="21">
        <f t="shared" ref="AC58:AC64" si="57">P58/1.19</f>
        <v>0</v>
      </c>
      <c r="AD58" s="21">
        <f t="shared" ref="AD58:AD64" si="58">Q58/1.19</f>
        <v>7563.0252100840344</v>
      </c>
      <c r="AE58" s="164">
        <f t="shared" ref="AE58:AE64" si="59">R58/1.19</f>
        <v>0</v>
      </c>
      <c r="AF58" s="21">
        <f t="shared" si="49"/>
        <v>13445.378151260506</v>
      </c>
      <c r="AG58" s="168" t="s">
        <v>122</v>
      </c>
      <c r="AH58" s="199" t="s">
        <v>284</v>
      </c>
      <c r="AI58" s="200" t="s">
        <v>304</v>
      </c>
    </row>
    <row r="59" spans="1:35" ht="31.5" customHeight="1" thickBot="1" x14ac:dyDescent="0.25">
      <c r="A59" s="223">
        <v>42</v>
      </c>
      <c r="B59" s="20" t="s">
        <v>34</v>
      </c>
      <c r="C59" s="13" t="s">
        <v>293</v>
      </c>
      <c r="D59" s="32" t="s">
        <v>93</v>
      </c>
      <c r="E59" s="20" t="s">
        <v>49</v>
      </c>
      <c r="F59" s="29">
        <v>2500</v>
      </c>
      <c r="G59" s="148">
        <v>100</v>
      </c>
      <c r="H59" s="148">
        <v>50</v>
      </c>
      <c r="I59" s="148">
        <v>0</v>
      </c>
      <c r="J59" s="148">
        <v>1000</v>
      </c>
      <c r="K59" s="148">
        <v>200</v>
      </c>
      <c r="L59" s="148">
        <v>100</v>
      </c>
      <c r="M59" s="148">
        <v>0</v>
      </c>
      <c r="N59" s="148">
        <v>0</v>
      </c>
      <c r="O59" s="148"/>
      <c r="P59" s="148">
        <v>200</v>
      </c>
      <c r="Q59" s="29">
        <v>300</v>
      </c>
      <c r="R59" s="29">
        <v>0</v>
      </c>
      <c r="S59" s="21">
        <f>F59/1.19</f>
        <v>2100.840336134454</v>
      </c>
      <c r="T59" s="21">
        <f t="shared" si="52"/>
        <v>84.033613445378151</v>
      </c>
      <c r="U59" s="21">
        <f t="shared" si="53"/>
        <v>42.016806722689076</v>
      </c>
      <c r="V59" s="21">
        <f t="shared" si="54"/>
        <v>0</v>
      </c>
      <c r="W59" s="21">
        <f t="shared" ref="W59:W65" si="60">J59/1.19</f>
        <v>840.3361344537816</v>
      </c>
      <c r="X59" s="21">
        <f t="shared" ref="X59:X65" si="61">K59/1.19</f>
        <v>168.0672268907563</v>
      </c>
      <c r="Y59" s="21">
        <f t="shared" ref="Y59:Y64" si="62">L59/1.19</f>
        <v>84.033613445378151</v>
      </c>
      <c r="Z59" s="21">
        <f t="shared" si="55"/>
        <v>0</v>
      </c>
      <c r="AA59" s="21">
        <f t="shared" si="56"/>
        <v>0</v>
      </c>
      <c r="AB59" s="21"/>
      <c r="AC59" s="21">
        <f t="shared" si="57"/>
        <v>168.0672268907563</v>
      </c>
      <c r="AD59" s="21">
        <f t="shared" si="58"/>
        <v>252.10084033613447</v>
      </c>
      <c r="AE59" s="164">
        <f t="shared" si="59"/>
        <v>0</v>
      </c>
      <c r="AF59" s="215">
        <f>S59+T59+U59+V59+W59+X59+Y59+Z59+AA59+AB59+AC59+AD59+AE59</f>
        <v>3739.4957983193285</v>
      </c>
      <c r="AG59" s="168" t="s">
        <v>122</v>
      </c>
      <c r="AH59" s="199" t="s">
        <v>284</v>
      </c>
      <c r="AI59" s="200" t="s">
        <v>304</v>
      </c>
    </row>
    <row r="60" spans="1:35" ht="66.75" customHeight="1" thickBot="1" x14ac:dyDescent="0.25">
      <c r="A60" s="223">
        <v>43</v>
      </c>
      <c r="B60" s="20" t="s">
        <v>34</v>
      </c>
      <c r="C60" s="13" t="s">
        <v>294</v>
      </c>
      <c r="D60" s="154" t="s">
        <v>94</v>
      </c>
      <c r="E60" s="20" t="s">
        <v>50</v>
      </c>
      <c r="F60" s="29">
        <v>0</v>
      </c>
      <c r="G60" s="148">
        <v>0</v>
      </c>
      <c r="H60" s="148">
        <v>0</v>
      </c>
      <c r="I60" s="148">
        <v>0</v>
      </c>
      <c r="J60" s="148">
        <v>3000</v>
      </c>
      <c r="K60" s="148">
        <v>1000</v>
      </c>
      <c r="L60" s="148">
        <v>1000</v>
      </c>
      <c r="M60" s="148">
        <v>0</v>
      </c>
      <c r="N60" s="148">
        <v>0</v>
      </c>
      <c r="O60" s="148"/>
      <c r="P60" s="148">
        <v>0</v>
      </c>
      <c r="Q60" s="148">
        <v>3000</v>
      </c>
      <c r="R60" s="148">
        <v>0</v>
      </c>
      <c r="S60" s="21">
        <f t="shared" si="51"/>
        <v>0</v>
      </c>
      <c r="T60" s="21">
        <f t="shared" si="52"/>
        <v>0</v>
      </c>
      <c r="U60" s="21">
        <f t="shared" si="53"/>
        <v>0</v>
      </c>
      <c r="V60" s="21">
        <f t="shared" si="54"/>
        <v>0</v>
      </c>
      <c r="W60" s="21">
        <f t="shared" si="60"/>
        <v>2521.0084033613448</v>
      </c>
      <c r="X60" s="21">
        <f t="shared" si="61"/>
        <v>840.3361344537816</v>
      </c>
      <c r="Y60" s="21">
        <f t="shared" si="62"/>
        <v>840.3361344537816</v>
      </c>
      <c r="Z60" s="21">
        <f t="shared" si="55"/>
        <v>0</v>
      </c>
      <c r="AA60" s="21">
        <f t="shared" si="56"/>
        <v>0</v>
      </c>
      <c r="AB60" s="21"/>
      <c r="AC60" s="21">
        <f t="shared" si="57"/>
        <v>0</v>
      </c>
      <c r="AD60" s="21">
        <f t="shared" si="58"/>
        <v>2521.0084033613448</v>
      </c>
      <c r="AE60" s="164">
        <f t="shared" si="59"/>
        <v>0</v>
      </c>
      <c r="AF60" s="215">
        <f t="shared" si="49"/>
        <v>6722.6890756302528</v>
      </c>
      <c r="AG60" s="168" t="s">
        <v>122</v>
      </c>
      <c r="AH60" s="169" t="s">
        <v>313</v>
      </c>
      <c r="AI60" s="170" t="s">
        <v>285</v>
      </c>
    </row>
    <row r="61" spans="1:35" ht="113.25" customHeight="1" thickBot="1" x14ac:dyDescent="0.25">
      <c r="A61" s="223">
        <v>44</v>
      </c>
      <c r="B61" s="20" t="s">
        <v>34</v>
      </c>
      <c r="C61" s="13" t="s">
        <v>295</v>
      </c>
      <c r="D61" s="154" t="s">
        <v>239</v>
      </c>
      <c r="E61" s="20" t="s">
        <v>95</v>
      </c>
      <c r="F61" s="29">
        <v>0</v>
      </c>
      <c r="G61" s="148">
        <v>400</v>
      </c>
      <c r="H61" s="148">
        <v>0</v>
      </c>
      <c r="I61" s="148">
        <v>0</v>
      </c>
      <c r="J61" s="148">
        <v>2500</v>
      </c>
      <c r="K61" s="148">
        <v>0</v>
      </c>
      <c r="L61" s="148">
        <v>0</v>
      </c>
      <c r="M61" s="148">
        <v>0</v>
      </c>
      <c r="N61" s="148">
        <v>0</v>
      </c>
      <c r="O61" s="148"/>
      <c r="P61" s="148">
        <v>0</v>
      </c>
      <c r="Q61" s="148">
        <v>0</v>
      </c>
      <c r="R61" s="148">
        <v>0</v>
      </c>
      <c r="S61" s="21">
        <f>F61/1.19</f>
        <v>0</v>
      </c>
      <c r="T61" s="21">
        <f t="shared" si="52"/>
        <v>336.1344537815126</v>
      </c>
      <c r="U61" s="21">
        <f t="shared" si="53"/>
        <v>0</v>
      </c>
      <c r="V61" s="21">
        <f t="shared" si="54"/>
        <v>0</v>
      </c>
      <c r="W61" s="21">
        <f>J61/1.19</f>
        <v>2100.840336134454</v>
      </c>
      <c r="X61" s="21">
        <f t="shared" si="61"/>
        <v>0</v>
      </c>
      <c r="Y61" s="21">
        <f t="shared" si="62"/>
        <v>0</v>
      </c>
      <c r="Z61" s="21">
        <f t="shared" si="55"/>
        <v>0</v>
      </c>
      <c r="AA61" s="21">
        <f t="shared" si="56"/>
        <v>0</v>
      </c>
      <c r="AB61" s="21"/>
      <c r="AC61" s="21">
        <f t="shared" si="57"/>
        <v>0</v>
      </c>
      <c r="AD61" s="21">
        <f t="shared" si="58"/>
        <v>0</v>
      </c>
      <c r="AE61" s="164">
        <f t="shared" si="59"/>
        <v>0</v>
      </c>
      <c r="AF61" s="21">
        <f>S61+T61+U61+V61+W61+X61+Y61+Z61+AA61+AB61+AC61+AD61+AE61</f>
        <v>2436.9747899159665</v>
      </c>
      <c r="AG61" s="168" t="s">
        <v>122</v>
      </c>
      <c r="AH61" s="169" t="s">
        <v>284</v>
      </c>
      <c r="AI61" s="170" t="s">
        <v>314</v>
      </c>
    </row>
    <row r="62" spans="1:35" ht="46.5" customHeight="1" thickBot="1" x14ac:dyDescent="0.25">
      <c r="A62" s="223">
        <v>45</v>
      </c>
      <c r="B62" s="20" t="s">
        <v>34</v>
      </c>
      <c r="C62" s="13" t="s">
        <v>296</v>
      </c>
      <c r="D62" s="154" t="s">
        <v>97</v>
      </c>
      <c r="E62" s="20" t="s">
        <v>96</v>
      </c>
      <c r="F62" s="29">
        <v>1000</v>
      </c>
      <c r="G62" s="148">
        <v>0</v>
      </c>
      <c r="H62" s="148">
        <v>0</v>
      </c>
      <c r="I62" s="148">
        <v>0</v>
      </c>
      <c r="J62" s="148">
        <v>1000</v>
      </c>
      <c r="K62" s="148">
        <v>0</v>
      </c>
      <c r="L62" s="148">
        <v>0</v>
      </c>
      <c r="M62" s="148">
        <v>0</v>
      </c>
      <c r="N62" s="148">
        <v>0</v>
      </c>
      <c r="O62" s="148"/>
      <c r="P62" s="148">
        <v>0</v>
      </c>
      <c r="Q62" s="148">
        <v>0</v>
      </c>
      <c r="R62" s="148">
        <v>0</v>
      </c>
      <c r="S62" s="21">
        <f t="shared" si="51"/>
        <v>840.3361344537816</v>
      </c>
      <c r="T62" s="21">
        <f t="shared" si="52"/>
        <v>0</v>
      </c>
      <c r="U62" s="21">
        <f t="shared" si="53"/>
        <v>0</v>
      </c>
      <c r="V62" s="21">
        <f t="shared" si="54"/>
        <v>0</v>
      </c>
      <c r="W62" s="21">
        <f>J62/1.19</f>
        <v>840.3361344537816</v>
      </c>
      <c r="X62" s="21">
        <f t="shared" si="61"/>
        <v>0</v>
      </c>
      <c r="Y62" s="21">
        <f t="shared" si="62"/>
        <v>0</v>
      </c>
      <c r="Z62" s="21">
        <f t="shared" si="55"/>
        <v>0</v>
      </c>
      <c r="AA62" s="21">
        <f t="shared" si="56"/>
        <v>0</v>
      </c>
      <c r="AB62" s="21"/>
      <c r="AC62" s="21">
        <f t="shared" si="57"/>
        <v>0</v>
      </c>
      <c r="AD62" s="21">
        <f t="shared" si="58"/>
        <v>0</v>
      </c>
      <c r="AE62" s="164">
        <f t="shared" si="59"/>
        <v>0</v>
      </c>
      <c r="AF62" s="21">
        <f t="shared" si="49"/>
        <v>1680.6722689075632</v>
      </c>
      <c r="AG62" s="168" t="s">
        <v>122</v>
      </c>
      <c r="AH62" s="169" t="s">
        <v>218</v>
      </c>
      <c r="AI62" s="231" t="s">
        <v>219</v>
      </c>
    </row>
    <row r="63" spans="1:35" ht="81.75" customHeight="1" thickBot="1" x14ac:dyDescent="0.25">
      <c r="A63" s="223">
        <v>46</v>
      </c>
      <c r="B63" s="20" t="s">
        <v>34</v>
      </c>
      <c r="C63" s="13" t="s">
        <v>297</v>
      </c>
      <c r="D63" s="154" t="s">
        <v>240</v>
      </c>
      <c r="E63" s="20" t="s">
        <v>49</v>
      </c>
      <c r="F63" s="29">
        <v>2000</v>
      </c>
      <c r="G63" s="148">
        <v>0</v>
      </c>
      <c r="H63" s="148">
        <v>0</v>
      </c>
      <c r="I63" s="148">
        <v>0</v>
      </c>
      <c r="J63" s="148">
        <v>1000</v>
      </c>
      <c r="K63" s="148">
        <v>100</v>
      </c>
      <c r="L63" s="148">
        <v>100</v>
      </c>
      <c r="M63" s="148">
        <v>50</v>
      </c>
      <c r="N63" s="148">
        <v>0</v>
      </c>
      <c r="O63" s="148"/>
      <c r="P63" s="148">
        <v>0</v>
      </c>
      <c r="Q63" s="148">
        <v>450</v>
      </c>
      <c r="R63" s="148">
        <v>0</v>
      </c>
      <c r="S63" s="21">
        <f t="shared" si="51"/>
        <v>1680.6722689075632</v>
      </c>
      <c r="T63" s="21">
        <f t="shared" si="52"/>
        <v>0</v>
      </c>
      <c r="U63" s="21">
        <f t="shared" si="53"/>
        <v>0</v>
      </c>
      <c r="V63" s="21">
        <f t="shared" si="54"/>
        <v>0</v>
      </c>
      <c r="W63" s="21">
        <f t="shared" si="60"/>
        <v>840.3361344537816</v>
      </c>
      <c r="X63" s="21">
        <f t="shared" si="61"/>
        <v>84.033613445378151</v>
      </c>
      <c r="Y63" s="21">
        <f t="shared" si="62"/>
        <v>84.033613445378151</v>
      </c>
      <c r="Z63" s="21">
        <f t="shared" si="55"/>
        <v>42.016806722689076</v>
      </c>
      <c r="AA63" s="21">
        <f t="shared" si="56"/>
        <v>0</v>
      </c>
      <c r="AB63" s="21"/>
      <c r="AC63" s="21">
        <f t="shared" si="57"/>
        <v>0</v>
      </c>
      <c r="AD63" s="21">
        <f t="shared" si="58"/>
        <v>378.15126050420167</v>
      </c>
      <c r="AE63" s="164">
        <f>R63/1.19</f>
        <v>0</v>
      </c>
      <c r="AF63" s="215">
        <f>S63+T63+U63+V63+W63+X63+Y63+Z63+AA63+AB63+AC63+AD63+AE63</f>
        <v>3109.2436974789921</v>
      </c>
      <c r="AG63" s="168" t="s">
        <v>122</v>
      </c>
      <c r="AH63" s="169" t="s">
        <v>284</v>
      </c>
      <c r="AI63" s="170" t="s">
        <v>304</v>
      </c>
    </row>
    <row r="64" spans="1:35" ht="32.25" thickBot="1" x14ac:dyDescent="0.25">
      <c r="A64" s="223">
        <v>47</v>
      </c>
      <c r="B64" s="20" t="s">
        <v>34</v>
      </c>
      <c r="C64" s="13" t="s">
        <v>298</v>
      </c>
      <c r="D64" s="154" t="s">
        <v>98</v>
      </c>
      <c r="E64" s="20" t="s">
        <v>113</v>
      </c>
      <c r="F64" s="29">
        <v>1000</v>
      </c>
      <c r="G64" s="148">
        <v>0</v>
      </c>
      <c r="H64" s="148">
        <v>0</v>
      </c>
      <c r="I64" s="148">
        <v>0</v>
      </c>
      <c r="J64" s="148">
        <v>3000</v>
      </c>
      <c r="K64" s="148">
        <v>0</v>
      </c>
      <c r="L64" s="148">
        <v>0</v>
      </c>
      <c r="M64" s="148">
        <v>0</v>
      </c>
      <c r="N64" s="148">
        <v>0</v>
      </c>
      <c r="O64" s="148"/>
      <c r="P64" s="148">
        <v>0</v>
      </c>
      <c r="Q64" s="148">
        <v>0</v>
      </c>
      <c r="R64" s="148">
        <v>0</v>
      </c>
      <c r="S64" s="21">
        <f t="shared" si="51"/>
        <v>840.3361344537816</v>
      </c>
      <c r="T64" s="21">
        <f t="shared" si="52"/>
        <v>0</v>
      </c>
      <c r="U64" s="21">
        <f t="shared" si="53"/>
        <v>0</v>
      </c>
      <c r="V64" s="21">
        <f t="shared" si="54"/>
        <v>0</v>
      </c>
      <c r="W64" s="21">
        <f>J64/1.19</f>
        <v>2521.0084033613448</v>
      </c>
      <c r="X64" s="21">
        <f t="shared" si="61"/>
        <v>0</v>
      </c>
      <c r="Y64" s="21">
        <f t="shared" si="62"/>
        <v>0</v>
      </c>
      <c r="Z64" s="21">
        <f t="shared" si="55"/>
        <v>0</v>
      </c>
      <c r="AA64" s="21">
        <f t="shared" si="56"/>
        <v>0</v>
      </c>
      <c r="AB64" s="21"/>
      <c r="AC64" s="21">
        <f t="shared" si="57"/>
        <v>0</v>
      </c>
      <c r="AD64" s="21">
        <f t="shared" si="58"/>
        <v>0</v>
      </c>
      <c r="AE64" s="164">
        <f t="shared" si="59"/>
        <v>0</v>
      </c>
      <c r="AF64" s="21">
        <f t="shared" si="49"/>
        <v>3361.3445378151264</v>
      </c>
      <c r="AG64" s="168" t="s">
        <v>122</v>
      </c>
      <c r="AH64" s="170" t="s">
        <v>304</v>
      </c>
      <c r="AI64" s="231" t="s">
        <v>304</v>
      </c>
    </row>
    <row r="65" spans="1:36" ht="36.75" customHeight="1" thickBot="1" x14ac:dyDescent="0.25">
      <c r="A65" s="223">
        <v>48</v>
      </c>
      <c r="B65" s="20" t="s">
        <v>34</v>
      </c>
      <c r="C65" s="13" t="s">
        <v>299</v>
      </c>
      <c r="D65" s="154" t="s">
        <v>51</v>
      </c>
      <c r="E65" s="20"/>
      <c r="F65" s="29">
        <v>5000</v>
      </c>
      <c r="G65" s="148">
        <v>800</v>
      </c>
      <c r="H65" s="148">
        <v>550</v>
      </c>
      <c r="I65" s="148">
        <v>150</v>
      </c>
      <c r="J65" s="148">
        <v>1100</v>
      </c>
      <c r="K65" s="148">
        <v>0</v>
      </c>
      <c r="L65" s="148">
        <v>0</v>
      </c>
      <c r="M65" s="148">
        <v>0</v>
      </c>
      <c r="N65" s="148">
        <v>0</v>
      </c>
      <c r="O65" s="148"/>
      <c r="P65" s="148">
        <v>200</v>
      </c>
      <c r="Q65" s="148">
        <v>900</v>
      </c>
      <c r="R65" s="148">
        <v>0</v>
      </c>
      <c r="S65" s="21">
        <f>F65/1.19</f>
        <v>4201.680672268908</v>
      </c>
      <c r="T65" s="21">
        <f t="shared" si="52"/>
        <v>672.26890756302521</v>
      </c>
      <c r="U65" s="21">
        <f t="shared" si="53"/>
        <v>462.18487394957987</v>
      </c>
      <c r="V65" s="21">
        <f t="shared" si="54"/>
        <v>126.05042016806723</v>
      </c>
      <c r="W65" s="21">
        <f t="shared" si="60"/>
        <v>924.36974789915973</v>
      </c>
      <c r="X65" s="21">
        <f t="shared" si="61"/>
        <v>0</v>
      </c>
      <c r="Y65" s="21">
        <f>L65/1.19</f>
        <v>0</v>
      </c>
      <c r="Z65" s="21">
        <f t="shared" si="55"/>
        <v>0</v>
      </c>
      <c r="AA65" s="21">
        <f>N65/1.19</f>
        <v>0</v>
      </c>
      <c r="AB65" s="21"/>
      <c r="AC65" s="21">
        <f t="shared" ref="AC65" si="63">P65/1.19</f>
        <v>168.0672268907563</v>
      </c>
      <c r="AD65" s="21">
        <f>Q65/1.19</f>
        <v>756.30252100840335</v>
      </c>
      <c r="AE65" s="164">
        <f>R65/1.19</f>
        <v>0</v>
      </c>
      <c r="AF65" s="215">
        <f>S65+T65+U65+V65+W65+X65+Y65+Z65+AA65+AB65+AC65+AD65+AE65</f>
        <v>7310.9243697478996</v>
      </c>
      <c r="AG65" s="168" t="s">
        <v>122</v>
      </c>
      <c r="AH65" s="169" t="s">
        <v>284</v>
      </c>
      <c r="AI65" s="170" t="s">
        <v>314</v>
      </c>
      <c r="AJ65" s="208"/>
    </row>
    <row r="66" spans="1:36" ht="21.75" customHeight="1" thickBot="1" x14ac:dyDescent="0.25">
      <c r="A66" s="223">
        <v>49</v>
      </c>
      <c r="B66" s="20"/>
      <c r="C66" s="3"/>
      <c r="D66" s="2" t="s">
        <v>99</v>
      </c>
      <c r="E66" s="20"/>
      <c r="F66" s="25" t="e">
        <f>F44+#REF!+F45+F46+F47+F48+F49+F51+F52+F53+F54+F55+F56+F57+F58+F59+F60+F61+F62+F63+F64+#REF!+F65</f>
        <v>#REF!</v>
      </c>
      <c r="G66" s="25">
        <f t="shared" ref="G66:N66" si="64">SUM(G44:G65)</f>
        <v>11800</v>
      </c>
      <c r="H66" s="25">
        <f t="shared" si="64"/>
        <v>7450</v>
      </c>
      <c r="I66" s="25">
        <f t="shared" si="64"/>
        <v>1750</v>
      </c>
      <c r="J66" s="25">
        <f t="shared" si="64"/>
        <v>72650</v>
      </c>
      <c r="K66" s="25">
        <f t="shared" si="64"/>
        <v>10000</v>
      </c>
      <c r="L66" s="25">
        <f t="shared" si="64"/>
        <v>5250</v>
      </c>
      <c r="M66" s="25">
        <f t="shared" si="64"/>
        <v>2850</v>
      </c>
      <c r="N66" s="25">
        <f t="shared" si="64"/>
        <v>250</v>
      </c>
      <c r="O66" s="25"/>
      <c r="P66" s="25">
        <f t="shared" ref="P66:AA66" si="65">SUM(P44:P65)</f>
        <v>4000</v>
      </c>
      <c r="Q66" s="25">
        <f t="shared" si="65"/>
        <v>28000</v>
      </c>
      <c r="R66" s="25">
        <f t="shared" si="65"/>
        <v>0</v>
      </c>
      <c r="S66" s="21">
        <f t="shared" si="65"/>
        <v>261932.77310924369</v>
      </c>
      <c r="T66" s="21">
        <f t="shared" si="65"/>
        <v>9915.9663865546227</v>
      </c>
      <c r="U66" s="21">
        <f t="shared" si="65"/>
        <v>6260.5042016806728</v>
      </c>
      <c r="V66" s="21">
        <f t="shared" si="65"/>
        <v>1470.5882352941176</v>
      </c>
      <c r="W66" s="21">
        <f t="shared" si="65"/>
        <v>61050.420168067249</v>
      </c>
      <c r="X66" s="21">
        <f t="shared" si="65"/>
        <v>8403.361344537816</v>
      </c>
      <c r="Y66" s="21">
        <f t="shared" si="65"/>
        <v>4411.7647058823541</v>
      </c>
      <c r="Z66" s="21">
        <f t="shared" si="65"/>
        <v>2394.9579831932779</v>
      </c>
      <c r="AA66" s="21">
        <f t="shared" si="65"/>
        <v>210.08403361344537</v>
      </c>
      <c r="AB66" s="21"/>
      <c r="AC66" s="21">
        <f>SUM(AC44:AC65)</f>
        <v>3361.3445378151264</v>
      </c>
      <c r="AD66" s="21">
        <f>SUM(AD44:AD65)</f>
        <v>23529.411764705881</v>
      </c>
      <c r="AE66" s="164">
        <f>SUM(AE44:AE65)</f>
        <v>0</v>
      </c>
      <c r="AF66" s="21">
        <f>SUM(AF44:AF65)</f>
        <v>382941.17647058837</v>
      </c>
      <c r="AG66" s="164"/>
      <c r="AH66" s="176"/>
      <c r="AI66" s="171"/>
    </row>
    <row r="67" spans="1:36" ht="25.5" customHeight="1" thickBot="1" x14ac:dyDescent="0.25">
      <c r="A67" s="223">
        <v>50</v>
      </c>
      <c r="B67" s="20"/>
      <c r="C67" s="3"/>
      <c r="D67" s="33" t="s">
        <v>264</v>
      </c>
      <c r="E67" s="20"/>
      <c r="F67" s="25" t="e">
        <f t="shared" ref="F67:N67" si="66">F43+F66</f>
        <v>#REF!</v>
      </c>
      <c r="G67" s="25">
        <f t="shared" si="66"/>
        <v>13000</v>
      </c>
      <c r="H67" s="25">
        <f t="shared" si="66"/>
        <v>11750</v>
      </c>
      <c r="I67" s="25">
        <f t="shared" si="66"/>
        <v>2250</v>
      </c>
      <c r="J67" s="25">
        <f t="shared" si="66"/>
        <v>86050</v>
      </c>
      <c r="K67" s="25">
        <f t="shared" si="66"/>
        <v>10800</v>
      </c>
      <c r="L67" s="25">
        <f t="shared" si="66"/>
        <v>8950</v>
      </c>
      <c r="M67" s="25">
        <f t="shared" si="66"/>
        <v>4650</v>
      </c>
      <c r="N67" s="25">
        <f t="shared" si="66"/>
        <v>1350</v>
      </c>
      <c r="O67" s="25"/>
      <c r="P67" s="25">
        <f t="shared" ref="P67:AA67" si="67">P43+P66</f>
        <v>7000</v>
      </c>
      <c r="Q67" s="25">
        <f t="shared" si="67"/>
        <v>33000</v>
      </c>
      <c r="R67" s="25">
        <f t="shared" si="67"/>
        <v>0</v>
      </c>
      <c r="S67" s="21">
        <f t="shared" si="67"/>
        <v>323277.31092436973</v>
      </c>
      <c r="T67" s="21">
        <f t="shared" si="67"/>
        <v>10924.36974789916</v>
      </c>
      <c r="U67" s="21">
        <f t="shared" si="67"/>
        <v>9873.9495798319331</v>
      </c>
      <c r="V67" s="21">
        <f t="shared" si="67"/>
        <v>1890.7563025210084</v>
      </c>
      <c r="W67" s="21">
        <f t="shared" si="67"/>
        <v>72310.924369747925</v>
      </c>
      <c r="X67" s="21">
        <f t="shared" si="67"/>
        <v>9075.630252100842</v>
      </c>
      <c r="Y67" s="21">
        <f t="shared" si="67"/>
        <v>7521.0084033613457</v>
      </c>
      <c r="Z67" s="21">
        <f t="shared" si="67"/>
        <v>3907.5630252100846</v>
      </c>
      <c r="AA67" s="21">
        <f t="shared" si="67"/>
        <v>1134.453781512605</v>
      </c>
      <c r="AB67" s="21"/>
      <c r="AC67" s="21">
        <f>AC43+AC66</f>
        <v>5882.3529411764712</v>
      </c>
      <c r="AD67" s="21">
        <f>AD43+AD66</f>
        <v>27731.092436974788</v>
      </c>
      <c r="AE67" s="164">
        <f>AE43+AE66</f>
        <v>0</v>
      </c>
      <c r="AF67" s="21">
        <f>AF43+AF66</f>
        <v>473697.47899159678</v>
      </c>
      <c r="AG67" s="164"/>
      <c r="AH67" s="176"/>
      <c r="AI67" s="171"/>
    </row>
    <row r="68" spans="1:36" ht="178.5" customHeight="1" thickBot="1" x14ac:dyDescent="0.25">
      <c r="A68" s="304">
        <v>51</v>
      </c>
      <c r="B68" s="303" t="s">
        <v>123</v>
      </c>
      <c r="C68" s="304">
        <v>40</v>
      </c>
      <c r="D68" s="305" t="s">
        <v>256</v>
      </c>
      <c r="E68" s="306" t="s">
        <v>52</v>
      </c>
      <c r="F68" s="307">
        <v>450000</v>
      </c>
      <c r="G68" s="148">
        <v>0</v>
      </c>
      <c r="H68" s="148">
        <v>0</v>
      </c>
      <c r="I68" s="148">
        <v>0</v>
      </c>
      <c r="J68" s="148">
        <v>0</v>
      </c>
      <c r="K68" s="148">
        <v>0</v>
      </c>
      <c r="L68" s="148">
        <v>0</v>
      </c>
      <c r="M68" s="148">
        <v>0</v>
      </c>
      <c r="N68" s="148">
        <v>0</v>
      </c>
      <c r="O68" s="148"/>
      <c r="P68" s="148">
        <v>0</v>
      </c>
      <c r="Q68" s="148">
        <v>0</v>
      </c>
      <c r="R68" s="148">
        <v>0</v>
      </c>
      <c r="S68" s="308">
        <f>F68/1.19</f>
        <v>378151.26050420169</v>
      </c>
      <c r="T68" s="308">
        <v>0</v>
      </c>
      <c r="U68" s="308">
        <v>0</v>
      </c>
      <c r="V68" s="308">
        <v>0</v>
      </c>
      <c r="W68" s="308">
        <v>0</v>
      </c>
      <c r="X68" s="308">
        <v>0</v>
      </c>
      <c r="Y68" s="308">
        <v>0</v>
      </c>
      <c r="Z68" s="308">
        <v>0</v>
      </c>
      <c r="AA68" s="308">
        <v>0</v>
      </c>
      <c r="AB68" s="21"/>
      <c r="AC68" s="308">
        <v>0</v>
      </c>
      <c r="AD68" s="308">
        <v>0</v>
      </c>
      <c r="AE68" s="311">
        <v>0</v>
      </c>
      <c r="AF68" s="308">
        <f>S68+T68+U68+V68+W68+X68+Y68+Z68+AA68+AB68+AC68+AD68+AE68</f>
        <v>378151.26050420169</v>
      </c>
      <c r="AG68" s="312" t="s">
        <v>122</v>
      </c>
      <c r="AH68" s="316" t="s">
        <v>318</v>
      </c>
      <c r="AI68" s="317" t="s">
        <v>312</v>
      </c>
    </row>
    <row r="69" spans="1:36" ht="8.25" hidden="1" customHeight="1" thickBot="1" x14ac:dyDescent="0.25">
      <c r="A69" s="304"/>
      <c r="B69" s="303"/>
      <c r="C69" s="304"/>
      <c r="D69" s="305"/>
      <c r="E69" s="306"/>
      <c r="F69" s="307"/>
      <c r="G69" s="27">
        <v>0</v>
      </c>
      <c r="H69" s="27">
        <v>0</v>
      </c>
      <c r="I69" s="27">
        <v>0</v>
      </c>
      <c r="J69" s="27">
        <v>0</v>
      </c>
      <c r="K69" s="27">
        <v>0</v>
      </c>
      <c r="L69" s="27">
        <v>0</v>
      </c>
      <c r="M69" s="27">
        <v>0</v>
      </c>
      <c r="N69" s="27">
        <v>0</v>
      </c>
      <c r="O69" s="27"/>
      <c r="P69" s="29">
        <v>0</v>
      </c>
      <c r="Q69" s="29"/>
      <c r="R69" s="29"/>
      <c r="S69" s="308"/>
      <c r="T69" s="308"/>
      <c r="U69" s="308"/>
      <c r="V69" s="308"/>
      <c r="W69" s="308"/>
      <c r="X69" s="308"/>
      <c r="Y69" s="308"/>
      <c r="Z69" s="308"/>
      <c r="AA69" s="308"/>
      <c r="AB69" s="21"/>
      <c r="AC69" s="308"/>
      <c r="AD69" s="308"/>
      <c r="AE69" s="311"/>
      <c r="AF69" s="308"/>
      <c r="AG69" s="312"/>
      <c r="AH69" s="316"/>
      <c r="AI69" s="317"/>
    </row>
    <row r="70" spans="1:36" ht="18.75" customHeight="1" thickBot="1" x14ac:dyDescent="0.3">
      <c r="A70" s="3">
        <v>52</v>
      </c>
      <c r="B70" s="20"/>
      <c r="C70" s="3"/>
      <c r="D70" s="191" t="s">
        <v>100</v>
      </c>
      <c r="E70" s="20"/>
      <c r="F70" s="29">
        <f>F68</f>
        <v>450000</v>
      </c>
      <c r="G70" s="29">
        <f t="shared" ref="G70:M70" si="68">SUM(G68:G69)</f>
        <v>0</v>
      </c>
      <c r="H70" s="29">
        <f t="shared" si="68"/>
        <v>0</v>
      </c>
      <c r="I70" s="29">
        <f t="shared" si="68"/>
        <v>0</v>
      </c>
      <c r="J70" s="29">
        <f t="shared" si="68"/>
        <v>0</v>
      </c>
      <c r="K70" s="29">
        <f t="shared" si="68"/>
        <v>0</v>
      </c>
      <c r="L70" s="29">
        <f t="shared" si="68"/>
        <v>0</v>
      </c>
      <c r="M70" s="29">
        <f t="shared" si="68"/>
        <v>0</v>
      </c>
      <c r="N70" s="29">
        <f>SUM(N68:N69)</f>
        <v>0</v>
      </c>
      <c r="O70" s="29"/>
      <c r="P70" s="29">
        <f>SUM(P68:P69)</f>
        <v>0</v>
      </c>
      <c r="Q70" s="29">
        <f>SUM(Q68:Q69)</f>
        <v>0</v>
      </c>
      <c r="R70" s="29">
        <f>SUM(R68:R69)</f>
        <v>0</v>
      </c>
      <c r="S70" s="21">
        <f>S68</f>
        <v>378151.26050420169</v>
      </c>
      <c r="T70" s="21">
        <f t="shared" ref="T70:Z70" si="69">SUM(T68:T69)</f>
        <v>0</v>
      </c>
      <c r="U70" s="21">
        <f t="shared" si="69"/>
        <v>0</v>
      </c>
      <c r="V70" s="21">
        <f t="shared" si="69"/>
        <v>0</v>
      </c>
      <c r="W70" s="21">
        <f t="shared" si="69"/>
        <v>0</v>
      </c>
      <c r="X70" s="21">
        <f t="shared" si="69"/>
        <v>0</v>
      </c>
      <c r="Y70" s="21">
        <f t="shared" si="69"/>
        <v>0</v>
      </c>
      <c r="Z70" s="21">
        <f t="shared" si="69"/>
        <v>0</v>
      </c>
      <c r="AA70" s="21">
        <f>SUM(AA68:AA69)</f>
        <v>0</v>
      </c>
      <c r="AB70" s="21"/>
      <c r="AC70" s="21">
        <f>SUM(AC68:AC69)</f>
        <v>0</v>
      </c>
      <c r="AD70" s="21">
        <f>SUM(AD68:AD69)</f>
        <v>0</v>
      </c>
      <c r="AE70" s="164">
        <f>SUM(AE68:AE69)</f>
        <v>0</v>
      </c>
      <c r="AF70" s="21">
        <f>S70+T70+U70+V70+W70+X70+Y70+Z70+AA70+AB70+AC70+AD70+AE70</f>
        <v>378151.26050420169</v>
      </c>
      <c r="AG70" s="164"/>
      <c r="AH70" s="176"/>
      <c r="AI70" s="171"/>
    </row>
    <row r="71" spans="1:36" s="30" customFormat="1" ht="26.25" customHeight="1" thickBot="1" x14ac:dyDescent="0.25">
      <c r="A71" s="304">
        <v>53</v>
      </c>
      <c r="B71" s="304" t="s">
        <v>80</v>
      </c>
      <c r="C71" s="304">
        <v>41</v>
      </c>
      <c r="D71" s="305" t="s">
        <v>101</v>
      </c>
      <c r="E71" s="306" t="s">
        <v>82</v>
      </c>
      <c r="F71" s="319">
        <v>0</v>
      </c>
      <c r="G71" s="319">
        <v>0</v>
      </c>
      <c r="H71" s="319">
        <v>0</v>
      </c>
      <c r="I71" s="319">
        <v>0</v>
      </c>
      <c r="J71" s="319">
        <v>8000</v>
      </c>
      <c r="K71" s="319">
        <v>0</v>
      </c>
      <c r="L71" s="319">
        <v>0</v>
      </c>
      <c r="M71" s="319">
        <v>0</v>
      </c>
      <c r="N71" s="319">
        <v>0</v>
      </c>
      <c r="O71" s="319"/>
      <c r="P71" s="318">
        <v>0</v>
      </c>
      <c r="Q71" s="318">
        <v>0</v>
      </c>
      <c r="R71" s="318">
        <v>0</v>
      </c>
      <c r="S71" s="308">
        <f>F71/1.09</f>
        <v>0</v>
      </c>
      <c r="T71" s="308">
        <f>G71/1.09</f>
        <v>0</v>
      </c>
      <c r="U71" s="308">
        <f>H71/1.09</f>
        <v>0</v>
      </c>
      <c r="V71" s="308">
        <f>I71/1.09</f>
        <v>0</v>
      </c>
      <c r="W71" s="308">
        <f>J71/1.09</f>
        <v>7339.4495412844035</v>
      </c>
      <c r="X71" s="308">
        <f t="shared" ref="X71:AE71" si="70">K71/1.09</f>
        <v>0</v>
      </c>
      <c r="Y71" s="308">
        <f t="shared" si="70"/>
        <v>0</v>
      </c>
      <c r="Z71" s="308">
        <f t="shared" si="70"/>
        <v>0</v>
      </c>
      <c r="AA71" s="308">
        <f t="shared" si="70"/>
        <v>0</v>
      </c>
      <c r="AB71" s="308">
        <f t="shared" si="70"/>
        <v>0</v>
      </c>
      <c r="AC71" s="308">
        <f t="shared" si="70"/>
        <v>0</v>
      </c>
      <c r="AD71" s="308">
        <f t="shared" si="70"/>
        <v>0</v>
      </c>
      <c r="AE71" s="308">
        <f t="shared" si="70"/>
        <v>0</v>
      </c>
      <c r="AF71" s="322">
        <f>S71+T71+U71+V71+W71+X71+Y71+Z71+AA71+AB71+AC71+AD71+AE71</f>
        <v>7339.4495412844035</v>
      </c>
      <c r="AG71" s="312" t="s">
        <v>122</v>
      </c>
      <c r="AH71" s="316" t="s">
        <v>285</v>
      </c>
      <c r="AI71" s="317" t="s">
        <v>312</v>
      </c>
    </row>
    <row r="72" spans="1:36" s="30" customFormat="1" ht="36" customHeight="1" thickBot="1" x14ac:dyDescent="0.25">
      <c r="A72" s="304"/>
      <c r="B72" s="304"/>
      <c r="C72" s="304"/>
      <c r="D72" s="305"/>
      <c r="E72" s="306"/>
      <c r="F72" s="319"/>
      <c r="G72" s="319"/>
      <c r="H72" s="319"/>
      <c r="I72" s="319"/>
      <c r="J72" s="319"/>
      <c r="K72" s="319"/>
      <c r="L72" s="319"/>
      <c r="M72" s="319"/>
      <c r="N72" s="319"/>
      <c r="O72" s="319"/>
      <c r="P72" s="318"/>
      <c r="Q72" s="318"/>
      <c r="R72" s="318"/>
      <c r="S72" s="308"/>
      <c r="T72" s="308"/>
      <c r="U72" s="308"/>
      <c r="V72" s="308"/>
      <c r="W72" s="308"/>
      <c r="X72" s="308"/>
      <c r="Y72" s="308"/>
      <c r="Z72" s="308"/>
      <c r="AA72" s="308"/>
      <c r="AB72" s="308"/>
      <c r="AC72" s="308"/>
      <c r="AD72" s="308"/>
      <c r="AE72" s="308"/>
      <c r="AF72" s="323"/>
      <c r="AG72" s="312"/>
      <c r="AH72" s="316"/>
      <c r="AI72" s="317"/>
    </row>
    <row r="73" spans="1:36" ht="138.75" customHeight="1" thickBot="1" x14ac:dyDescent="0.25">
      <c r="A73" s="3">
        <v>54</v>
      </c>
      <c r="B73" s="20" t="s">
        <v>55</v>
      </c>
      <c r="C73" s="3">
        <v>42</v>
      </c>
      <c r="D73" s="190" t="s">
        <v>253</v>
      </c>
      <c r="E73" s="20" t="s">
        <v>102</v>
      </c>
      <c r="F73" s="148">
        <v>0</v>
      </c>
      <c r="G73" s="148">
        <v>500</v>
      </c>
      <c r="H73" s="148">
        <v>500</v>
      </c>
      <c r="I73" s="148">
        <v>0</v>
      </c>
      <c r="J73" s="148">
        <v>4500</v>
      </c>
      <c r="K73" s="148">
        <v>0</v>
      </c>
      <c r="L73" s="148">
        <v>500</v>
      </c>
      <c r="M73" s="148">
        <v>0</v>
      </c>
      <c r="N73" s="148">
        <v>1000</v>
      </c>
      <c r="O73" s="148"/>
      <c r="P73" s="157">
        <v>0</v>
      </c>
      <c r="Q73" s="157">
        <v>1000</v>
      </c>
      <c r="R73" s="157">
        <v>0</v>
      </c>
      <c r="S73" s="21">
        <f t="shared" ref="S73:AB74" si="71">F73/1.19</f>
        <v>0</v>
      </c>
      <c r="T73" s="21">
        <f t="shared" si="71"/>
        <v>420.1680672268908</v>
      </c>
      <c r="U73" s="21">
        <f t="shared" si="71"/>
        <v>420.1680672268908</v>
      </c>
      <c r="V73" s="21">
        <f t="shared" si="71"/>
        <v>0</v>
      </c>
      <c r="W73" s="21">
        <f t="shared" si="71"/>
        <v>3781.5126050420172</v>
      </c>
      <c r="X73" s="21">
        <f>K73/1.19</f>
        <v>0</v>
      </c>
      <c r="Y73" s="21">
        <f t="shared" si="71"/>
        <v>420.1680672268908</v>
      </c>
      <c r="Z73" s="21">
        <f t="shared" si="71"/>
        <v>0</v>
      </c>
      <c r="AA73" s="21">
        <f t="shared" si="71"/>
        <v>840.3361344537816</v>
      </c>
      <c r="AB73" s="21"/>
      <c r="AC73" s="21">
        <f t="shared" ref="AC73:AE74" si="72">P73/1.19</f>
        <v>0</v>
      </c>
      <c r="AD73" s="21">
        <f t="shared" si="72"/>
        <v>840.3361344537816</v>
      </c>
      <c r="AE73" s="164">
        <f t="shared" si="72"/>
        <v>0</v>
      </c>
      <c r="AF73" s="31">
        <f>T73+U73+V73+W73+X73+Y73+Z73+AA73+AB73+AC73+AD73+AE73</f>
        <v>6722.6890756302528</v>
      </c>
      <c r="AG73" s="312" t="s">
        <v>122</v>
      </c>
      <c r="AH73" s="316" t="s">
        <v>285</v>
      </c>
      <c r="AI73" s="317" t="s">
        <v>303</v>
      </c>
    </row>
    <row r="74" spans="1:36" ht="74.25" customHeight="1" thickBot="1" x14ac:dyDescent="0.25">
      <c r="A74" s="3">
        <v>55</v>
      </c>
      <c r="B74" s="3" t="s">
        <v>56</v>
      </c>
      <c r="C74" s="3">
        <v>43</v>
      </c>
      <c r="D74" s="32" t="s">
        <v>103</v>
      </c>
      <c r="E74" s="20" t="s">
        <v>104</v>
      </c>
      <c r="F74" s="148">
        <v>4000</v>
      </c>
      <c r="G74" s="148">
        <v>1000</v>
      </c>
      <c r="H74" s="148">
        <v>500</v>
      </c>
      <c r="I74" s="148">
        <v>500</v>
      </c>
      <c r="J74" s="148">
        <v>3000</v>
      </c>
      <c r="K74" s="148">
        <v>1000</v>
      </c>
      <c r="L74" s="148">
        <v>1000</v>
      </c>
      <c r="M74" s="148">
        <v>400</v>
      </c>
      <c r="N74" s="148">
        <v>500</v>
      </c>
      <c r="O74" s="148">
        <v>100</v>
      </c>
      <c r="P74" s="148">
        <v>1000</v>
      </c>
      <c r="Q74" s="148">
        <v>2000</v>
      </c>
      <c r="R74" s="148">
        <v>0</v>
      </c>
      <c r="S74" s="21">
        <f t="shared" si="71"/>
        <v>3361.3445378151264</v>
      </c>
      <c r="T74" s="21">
        <f>G74/1.19</f>
        <v>840.3361344537816</v>
      </c>
      <c r="U74" s="21">
        <f>H74/1.19</f>
        <v>420.1680672268908</v>
      </c>
      <c r="V74" s="21">
        <f>I74/1.19</f>
        <v>420.1680672268908</v>
      </c>
      <c r="W74" s="21">
        <f>J74/1.19</f>
        <v>2521.0084033613448</v>
      </c>
      <c r="X74" s="21">
        <f t="shared" si="71"/>
        <v>840.3361344537816</v>
      </c>
      <c r="Y74" s="21">
        <f t="shared" si="71"/>
        <v>840.3361344537816</v>
      </c>
      <c r="Z74" s="21">
        <f t="shared" si="71"/>
        <v>336.1344537815126</v>
      </c>
      <c r="AA74" s="21">
        <f t="shared" si="71"/>
        <v>420.1680672268908</v>
      </c>
      <c r="AB74" s="218">
        <f t="shared" si="71"/>
        <v>84.033613445378151</v>
      </c>
      <c r="AC74" s="21">
        <f t="shared" si="72"/>
        <v>840.3361344537816</v>
      </c>
      <c r="AD74" s="21">
        <f>Q74/1.19</f>
        <v>1680.6722689075632</v>
      </c>
      <c r="AE74" s="164">
        <v>0</v>
      </c>
      <c r="AF74" s="31">
        <f>S74+T74+U74+V74+W74+X74+Y74+Z74+AA74+AB74+AC74+AD74+AE74</f>
        <v>12605.042016806723</v>
      </c>
      <c r="AG74" s="312"/>
      <c r="AH74" s="316"/>
      <c r="AI74" s="317"/>
    </row>
    <row r="75" spans="1:36" ht="19.5" customHeight="1" thickBot="1" x14ac:dyDescent="0.25">
      <c r="A75" s="3">
        <v>56</v>
      </c>
      <c r="B75" s="3"/>
      <c r="C75" s="3"/>
      <c r="D75" s="33" t="s">
        <v>163</v>
      </c>
      <c r="E75" s="20"/>
      <c r="F75" s="25">
        <f>SUM(F71:F74)</f>
        <v>4000</v>
      </c>
      <c r="G75" s="25">
        <f>SUM(G71:G74)</f>
        <v>1500</v>
      </c>
      <c r="H75" s="25">
        <f>SUM(H71:H74)</f>
        <v>1000</v>
      </c>
      <c r="I75" s="25">
        <f>SUM(I71:I74)</f>
        <v>500</v>
      </c>
      <c r="J75" s="25">
        <f>SUM(J71:J74)</f>
        <v>15500</v>
      </c>
      <c r="K75" s="25">
        <f t="shared" ref="K75:P75" si="73">SUM(K71:K74)</f>
        <v>1000</v>
      </c>
      <c r="L75" s="25">
        <f t="shared" si="73"/>
        <v>1500</v>
      </c>
      <c r="M75" s="25">
        <f t="shared" si="73"/>
        <v>400</v>
      </c>
      <c r="N75" s="25">
        <f t="shared" si="73"/>
        <v>1500</v>
      </c>
      <c r="O75" s="25">
        <f t="shared" si="73"/>
        <v>100</v>
      </c>
      <c r="P75" s="25">
        <f t="shared" si="73"/>
        <v>1000</v>
      </c>
      <c r="Q75" s="25">
        <f>SUM(Q71:Q74)</f>
        <v>3000</v>
      </c>
      <c r="R75" s="25">
        <f>SUM(R71:R74)</f>
        <v>0</v>
      </c>
      <c r="S75" s="21">
        <f t="shared" ref="S75:AC75" si="74">SUM(S71:S74)</f>
        <v>3361.3445378151264</v>
      </c>
      <c r="T75" s="21">
        <f>SUM(T71:T74)</f>
        <v>1260.5042016806724</v>
      </c>
      <c r="U75" s="21">
        <f>SUM(U71:U74)</f>
        <v>840.3361344537816</v>
      </c>
      <c r="V75" s="21">
        <f>SUM(V71:V74)</f>
        <v>420.1680672268908</v>
      </c>
      <c r="W75" s="21">
        <f>SUM(W71:W74)</f>
        <v>13641.970549687765</v>
      </c>
      <c r="X75" s="21">
        <f t="shared" si="74"/>
        <v>840.3361344537816</v>
      </c>
      <c r="Y75" s="21">
        <f t="shared" si="74"/>
        <v>1260.5042016806724</v>
      </c>
      <c r="Z75" s="21">
        <f t="shared" si="74"/>
        <v>336.1344537815126</v>
      </c>
      <c r="AA75" s="21">
        <f t="shared" si="74"/>
        <v>1260.5042016806724</v>
      </c>
      <c r="AB75" s="21"/>
      <c r="AC75" s="21">
        <f t="shared" si="74"/>
        <v>840.3361344537816</v>
      </c>
      <c r="AD75" s="21">
        <f>SUM(AD71:AD74)</f>
        <v>2521.0084033613448</v>
      </c>
      <c r="AE75" s="164">
        <f>SUM(AE71:AE74)</f>
        <v>0</v>
      </c>
      <c r="AF75" s="31">
        <f>SUM(AF71:AF74)</f>
        <v>26667.180633721378</v>
      </c>
      <c r="AG75" s="164"/>
      <c r="AH75" s="182"/>
      <c r="AI75" s="172"/>
    </row>
    <row r="76" spans="1:36" s="143" customFormat="1" ht="30" customHeight="1" thickBot="1" x14ac:dyDescent="0.25">
      <c r="A76" s="3">
        <v>57</v>
      </c>
      <c r="B76" s="3" t="s">
        <v>279</v>
      </c>
      <c r="C76" s="3">
        <v>44</v>
      </c>
      <c r="D76" s="234" t="s">
        <v>280</v>
      </c>
      <c r="E76" s="20" t="s">
        <v>257</v>
      </c>
      <c r="F76" s="25">
        <v>16000</v>
      </c>
      <c r="G76" s="25">
        <v>1000</v>
      </c>
      <c r="H76" s="25">
        <v>0</v>
      </c>
      <c r="I76" s="25">
        <v>0</v>
      </c>
      <c r="J76" s="25">
        <v>11000</v>
      </c>
      <c r="K76" s="25">
        <v>0</v>
      </c>
      <c r="L76" s="25">
        <v>1000</v>
      </c>
      <c r="M76" s="25">
        <v>0</v>
      </c>
      <c r="N76" s="25">
        <v>1000</v>
      </c>
      <c r="O76" s="25"/>
      <c r="P76" s="25">
        <v>0</v>
      </c>
      <c r="Q76" s="25">
        <v>1000</v>
      </c>
      <c r="R76" s="25">
        <v>0</v>
      </c>
      <c r="S76" s="21">
        <f>F76/1.19</f>
        <v>13445.378151260506</v>
      </c>
      <c r="T76" s="218">
        <f t="shared" ref="T76:AA76" si="75">G76/1.19</f>
        <v>840.3361344537816</v>
      </c>
      <c r="U76" s="218">
        <f t="shared" si="75"/>
        <v>0</v>
      </c>
      <c r="V76" s="218">
        <f t="shared" si="75"/>
        <v>0</v>
      </c>
      <c r="W76" s="218">
        <f t="shared" si="75"/>
        <v>9243.6974789915967</v>
      </c>
      <c r="X76" s="218">
        <f t="shared" si="75"/>
        <v>0</v>
      </c>
      <c r="Y76" s="218">
        <f t="shared" si="75"/>
        <v>840.3361344537816</v>
      </c>
      <c r="Z76" s="218">
        <f t="shared" si="75"/>
        <v>0</v>
      </c>
      <c r="AA76" s="218">
        <f t="shared" si="75"/>
        <v>840.3361344537816</v>
      </c>
      <c r="AB76" s="218">
        <v>0</v>
      </c>
      <c r="AC76" s="218">
        <f t="shared" ref="AC76" si="76">P76/1.19</f>
        <v>0</v>
      </c>
      <c r="AD76" s="218">
        <f t="shared" ref="AD76" si="77">Q76/1.19</f>
        <v>840.3361344537816</v>
      </c>
      <c r="AE76" s="164">
        <v>0</v>
      </c>
      <c r="AF76" s="31">
        <f>S76+T76+U76+V76+W76+X76+Y76+Z76+AA76+AB76+AC76+AD76+AE76</f>
        <v>26050.420168067223</v>
      </c>
      <c r="AG76" s="168" t="s">
        <v>122</v>
      </c>
      <c r="AH76" s="169" t="s">
        <v>304</v>
      </c>
      <c r="AI76" s="231" t="s">
        <v>285</v>
      </c>
    </row>
    <row r="77" spans="1:36" s="143" customFormat="1" ht="19.5" customHeight="1" thickBot="1" x14ac:dyDescent="0.25">
      <c r="A77" s="3">
        <v>58</v>
      </c>
      <c r="B77" s="3"/>
      <c r="C77" s="3"/>
      <c r="D77" s="144" t="s">
        <v>328</v>
      </c>
      <c r="E77" s="20"/>
      <c r="F77" s="25">
        <f t="shared" ref="F77:N77" si="78">SUM(F76)</f>
        <v>16000</v>
      </c>
      <c r="G77" s="25">
        <f>G76</f>
        <v>1000</v>
      </c>
      <c r="H77" s="25">
        <f>H76</f>
        <v>0</v>
      </c>
      <c r="I77" s="25">
        <f t="shared" si="78"/>
        <v>0</v>
      </c>
      <c r="J77" s="25">
        <f>SUM(J76)</f>
        <v>11000</v>
      </c>
      <c r="K77" s="25">
        <f t="shared" si="78"/>
        <v>0</v>
      </c>
      <c r="L77" s="25">
        <f t="shared" si="78"/>
        <v>1000</v>
      </c>
      <c r="M77" s="25">
        <f t="shared" si="78"/>
        <v>0</v>
      </c>
      <c r="N77" s="25">
        <f t="shared" si="78"/>
        <v>1000</v>
      </c>
      <c r="O77" s="25"/>
      <c r="P77" s="25">
        <f t="shared" ref="P77:V77" si="79">SUM(P76)</f>
        <v>0</v>
      </c>
      <c r="Q77" s="25">
        <f t="shared" si="79"/>
        <v>1000</v>
      </c>
      <c r="R77" s="25">
        <f t="shared" si="79"/>
        <v>0</v>
      </c>
      <c r="S77" s="21">
        <f t="shared" si="79"/>
        <v>13445.378151260506</v>
      </c>
      <c r="T77" s="21">
        <f>T76</f>
        <v>840.3361344537816</v>
      </c>
      <c r="U77" s="21">
        <f>U76</f>
        <v>0</v>
      </c>
      <c r="V77" s="21">
        <f t="shared" si="79"/>
        <v>0</v>
      </c>
      <c r="W77" s="21">
        <f>SUM(W76)</f>
        <v>9243.6974789915967</v>
      </c>
      <c r="X77" s="21">
        <f t="shared" ref="X77:AE77" si="80">SUM(X76)</f>
        <v>0</v>
      </c>
      <c r="Y77" s="21">
        <f t="shared" si="80"/>
        <v>840.3361344537816</v>
      </c>
      <c r="Z77" s="21">
        <f t="shared" si="80"/>
        <v>0</v>
      </c>
      <c r="AA77" s="21">
        <f t="shared" si="80"/>
        <v>840.3361344537816</v>
      </c>
      <c r="AB77" s="21"/>
      <c r="AC77" s="21">
        <f t="shared" si="80"/>
        <v>0</v>
      </c>
      <c r="AD77" s="21">
        <f t="shared" si="80"/>
        <v>840.3361344537816</v>
      </c>
      <c r="AE77" s="164">
        <f t="shared" si="80"/>
        <v>0</v>
      </c>
      <c r="AF77" s="31">
        <f>S77+T77+U77+V77+W77+X77+Y77+Z77+AA77+AB77+AC77+AD77+AE77</f>
        <v>26050.420168067223</v>
      </c>
      <c r="AG77" s="164"/>
      <c r="AH77" s="169"/>
      <c r="AI77" s="172"/>
    </row>
    <row r="78" spans="1:36" ht="36" customHeight="1" thickBot="1" x14ac:dyDescent="0.25">
      <c r="A78" s="223">
        <v>59</v>
      </c>
      <c r="B78" s="20" t="s">
        <v>57</v>
      </c>
      <c r="C78" s="3">
        <v>45</v>
      </c>
      <c r="D78" s="32" t="s">
        <v>208</v>
      </c>
      <c r="E78" s="20"/>
      <c r="F78" s="29">
        <v>23000</v>
      </c>
      <c r="G78" s="148">
        <v>6000</v>
      </c>
      <c r="H78" s="148">
        <v>7500</v>
      </c>
      <c r="I78" s="148">
        <v>3500</v>
      </c>
      <c r="J78" s="148">
        <v>20000</v>
      </c>
      <c r="K78" s="148">
        <v>0</v>
      </c>
      <c r="L78" s="148">
        <v>0</v>
      </c>
      <c r="M78" s="148">
        <v>0</v>
      </c>
      <c r="N78" s="148">
        <v>0</v>
      </c>
      <c r="O78" s="148">
        <v>0</v>
      </c>
      <c r="P78" s="148">
        <v>0</v>
      </c>
      <c r="Q78" s="148">
        <v>5000</v>
      </c>
      <c r="R78" s="148">
        <v>0</v>
      </c>
      <c r="S78" s="21">
        <f>F78/1.19</f>
        <v>19327.731092436974</v>
      </c>
      <c r="T78" s="21">
        <f>G78/1.19</f>
        <v>5042.0168067226896</v>
      </c>
      <c r="U78" s="21">
        <f>H78/1.19</f>
        <v>6302.5210084033615</v>
      </c>
      <c r="V78" s="21">
        <f>I78/1.19</f>
        <v>2941.1764705882356</v>
      </c>
      <c r="W78" s="21">
        <f t="shared" ref="W78:AE78" si="81">J78/1.19</f>
        <v>16806.722689075632</v>
      </c>
      <c r="X78" s="21">
        <f t="shared" si="81"/>
        <v>0</v>
      </c>
      <c r="Y78" s="21">
        <f t="shared" si="81"/>
        <v>0</v>
      </c>
      <c r="Z78" s="21">
        <f t="shared" si="81"/>
        <v>0</v>
      </c>
      <c r="AA78" s="21">
        <f t="shared" si="81"/>
        <v>0</v>
      </c>
      <c r="AB78" s="164">
        <f>O78/1.19</f>
        <v>0</v>
      </c>
      <c r="AC78" s="21">
        <f t="shared" si="81"/>
        <v>0</v>
      </c>
      <c r="AD78" s="21">
        <f>Q78/1.19</f>
        <v>4201.680672268908</v>
      </c>
      <c r="AE78" s="164">
        <f t="shared" si="81"/>
        <v>0</v>
      </c>
      <c r="AF78" s="31">
        <f>S78+T78+U78+V78+W78+X78+Y78+Z78+AA78+AB78+AC78+AD78+AE78</f>
        <v>54621.848739495807</v>
      </c>
      <c r="AG78" s="168" t="s">
        <v>122</v>
      </c>
      <c r="AH78" s="169" t="s">
        <v>285</v>
      </c>
      <c r="AI78" s="170" t="s">
        <v>312</v>
      </c>
    </row>
    <row r="79" spans="1:36" s="107" customFormat="1" ht="36" customHeight="1" thickBot="1" x14ac:dyDescent="0.25">
      <c r="A79" s="223">
        <v>60</v>
      </c>
      <c r="B79" s="20" t="s">
        <v>57</v>
      </c>
      <c r="C79" s="3">
        <v>46</v>
      </c>
      <c r="D79" s="32" t="s">
        <v>209</v>
      </c>
      <c r="E79" s="20"/>
      <c r="F79" s="29">
        <v>25000</v>
      </c>
      <c r="G79" s="148">
        <v>0</v>
      </c>
      <c r="H79" s="148">
        <v>0</v>
      </c>
      <c r="I79" s="148">
        <v>0</v>
      </c>
      <c r="J79" s="148">
        <v>0</v>
      </c>
      <c r="K79" s="148">
        <v>0</v>
      </c>
      <c r="L79" s="148">
        <v>0</v>
      </c>
      <c r="M79" s="148">
        <v>0</v>
      </c>
      <c r="N79" s="148">
        <v>0</v>
      </c>
      <c r="O79" s="148"/>
      <c r="P79" s="148">
        <v>0</v>
      </c>
      <c r="Q79" s="148">
        <v>0</v>
      </c>
      <c r="R79" s="148">
        <v>0</v>
      </c>
      <c r="S79" s="21">
        <f t="shared" ref="S79:AA80" si="82">F79/1.19</f>
        <v>21008.403361344539</v>
      </c>
      <c r="T79" s="21">
        <f t="shared" si="82"/>
        <v>0</v>
      </c>
      <c r="U79" s="21">
        <f t="shared" si="82"/>
        <v>0</v>
      </c>
      <c r="V79" s="21">
        <f t="shared" si="82"/>
        <v>0</v>
      </c>
      <c r="W79" s="21">
        <f t="shared" si="82"/>
        <v>0</v>
      </c>
      <c r="X79" s="21">
        <f t="shared" si="82"/>
        <v>0</v>
      </c>
      <c r="Y79" s="21">
        <f t="shared" si="82"/>
        <v>0</v>
      </c>
      <c r="Z79" s="21">
        <f t="shared" si="82"/>
        <v>0</v>
      </c>
      <c r="AA79" s="21">
        <f t="shared" si="82"/>
        <v>0</v>
      </c>
      <c r="AB79" s="21"/>
      <c r="AC79" s="21">
        <f t="shared" ref="AC79:AE80" si="83">P79/1.19</f>
        <v>0</v>
      </c>
      <c r="AD79" s="21">
        <f t="shared" si="83"/>
        <v>0</v>
      </c>
      <c r="AE79" s="164">
        <f t="shared" si="83"/>
        <v>0</v>
      </c>
      <c r="AF79" s="31">
        <f>S79+T79+U79+V79+W79+X79+Y79+Z79+AA79+AC79+AD79+AE79</f>
        <v>21008.403361344539</v>
      </c>
      <c r="AG79" s="168" t="s">
        <v>122</v>
      </c>
      <c r="AH79" s="169" t="s">
        <v>285</v>
      </c>
      <c r="AI79" s="170" t="s">
        <v>312</v>
      </c>
    </row>
    <row r="80" spans="1:36" s="39" customFormat="1" ht="24" customHeight="1" thickBot="1" x14ac:dyDescent="0.25">
      <c r="A80" s="223">
        <v>61</v>
      </c>
      <c r="B80" s="20"/>
      <c r="C80" s="3"/>
      <c r="D80" s="2" t="s">
        <v>224</v>
      </c>
      <c r="E80" s="20"/>
      <c r="F80" s="25">
        <f>SUM(F77:F79)</f>
        <v>64000</v>
      </c>
      <c r="G80" s="25">
        <f>SUM(G77:G79)</f>
        <v>7000</v>
      </c>
      <c r="H80" s="25">
        <f>SUM(H77:H79)</f>
        <v>7500</v>
      </c>
      <c r="I80" s="25">
        <f>SUM(I77:I79)</f>
        <v>3500</v>
      </c>
      <c r="J80" s="25">
        <f>SUM(J77:J79)</f>
        <v>31000</v>
      </c>
      <c r="K80" s="25">
        <f t="shared" ref="K80:R80" si="84">SUM(K77:K79)</f>
        <v>0</v>
      </c>
      <c r="L80" s="25">
        <f t="shared" si="84"/>
        <v>1000</v>
      </c>
      <c r="M80" s="25">
        <f t="shared" si="84"/>
        <v>0</v>
      </c>
      <c r="N80" s="25">
        <f t="shared" si="84"/>
        <v>1000</v>
      </c>
      <c r="O80" s="25">
        <f>SUM(O77:O79)</f>
        <v>0</v>
      </c>
      <c r="P80" s="25">
        <f t="shared" si="84"/>
        <v>0</v>
      </c>
      <c r="Q80" s="25">
        <f>SUM(Q78:Q79)</f>
        <v>5000</v>
      </c>
      <c r="R80" s="25">
        <f t="shared" si="84"/>
        <v>0</v>
      </c>
      <c r="S80" s="21">
        <f>F80/1.19</f>
        <v>53781.512605042022</v>
      </c>
      <c r="T80" s="21">
        <f>G80/1.19</f>
        <v>5882.3529411764712</v>
      </c>
      <c r="U80" s="21">
        <f>H80/1.19</f>
        <v>6302.5210084033615</v>
      </c>
      <c r="V80" s="21">
        <f>I80/1.19</f>
        <v>2941.1764705882356</v>
      </c>
      <c r="W80" s="21">
        <f t="shared" si="82"/>
        <v>26050.420168067227</v>
      </c>
      <c r="X80" s="21">
        <f t="shared" si="82"/>
        <v>0</v>
      </c>
      <c r="Y80" s="21">
        <f t="shared" si="82"/>
        <v>840.3361344537816</v>
      </c>
      <c r="Z80" s="21">
        <f t="shared" si="82"/>
        <v>0</v>
      </c>
      <c r="AA80" s="21">
        <f t="shared" si="82"/>
        <v>840.3361344537816</v>
      </c>
      <c r="AB80" s="164">
        <f>O80/1.19</f>
        <v>0</v>
      </c>
      <c r="AC80" s="21">
        <f>P80/1.19</f>
        <v>0</v>
      </c>
      <c r="AD80" s="21">
        <f>Q80/1.19</f>
        <v>4201.680672268908</v>
      </c>
      <c r="AE80" s="164">
        <f t="shared" si="83"/>
        <v>0</v>
      </c>
      <c r="AF80" s="31">
        <f>AF77+AF78+AF79</f>
        <v>101680.67226890757</v>
      </c>
      <c r="AG80" s="168"/>
      <c r="AH80" s="169"/>
      <c r="AI80" s="170"/>
    </row>
    <row r="81" spans="1:35" ht="22.5" customHeight="1" thickBot="1" x14ac:dyDescent="0.25">
      <c r="A81" s="223">
        <v>62</v>
      </c>
      <c r="B81" s="192"/>
      <c r="C81" s="3"/>
      <c r="D81" s="2" t="s">
        <v>58</v>
      </c>
      <c r="E81" s="20"/>
      <c r="F81" s="29"/>
      <c r="G81" s="158"/>
      <c r="H81" s="158"/>
      <c r="I81" s="158"/>
      <c r="J81" s="158"/>
      <c r="K81" s="158"/>
      <c r="L81" s="158"/>
      <c r="M81" s="158"/>
      <c r="N81" s="158"/>
      <c r="O81" s="158"/>
      <c r="P81" s="158"/>
      <c r="Q81" s="158"/>
      <c r="R81" s="158"/>
      <c r="S81" s="21"/>
      <c r="T81" s="21"/>
      <c r="U81" s="21"/>
      <c r="V81" s="21"/>
      <c r="W81" s="21"/>
      <c r="X81" s="21"/>
      <c r="Y81" s="21"/>
      <c r="Z81" s="21"/>
      <c r="AA81" s="21"/>
      <c r="AB81" s="21"/>
      <c r="AC81" s="21"/>
      <c r="AD81" s="21"/>
      <c r="AE81" s="164"/>
      <c r="AF81" s="31"/>
      <c r="AG81" s="164"/>
      <c r="AH81" s="176"/>
      <c r="AI81" s="172"/>
    </row>
    <row r="82" spans="1:35" ht="37.5" customHeight="1" thickBot="1" x14ac:dyDescent="0.25">
      <c r="A82" s="223">
        <v>63</v>
      </c>
      <c r="B82" s="3" t="s">
        <v>59</v>
      </c>
      <c r="C82" s="3">
        <v>47</v>
      </c>
      <c r="D82" s="2" t="s">
        <v>60</v>
      </c>
      <c r="E82" s="20" t="s">
        <v>61</v>
      </c>
      <c r="F82" s="29">
        <v>60000</v>
      </c>
      <c r="G82" s="148">
        <v>0</v>
      </c>
      <c r="H82" s="148">
        <v>0</v>
      </c>
      <c r="I82" s="148">
        <v>0</v>
      </c>
      <c r="J82" s="148">
        <v>0</v>
      </c>
      <c r="K82" s="148">
        <v>0</v>
      </c>
      <c r="L82" s="148">
        <v>0</v>
      </c>
      <c r="M82" s="148">
        <v>0</v>
      </c>
      <c r="N82" s="148">
        <v>12000</v>
      </c>
      <c r="O82" s="148"/>
      <c r="P82" s="148">
        <v>0</v>
      </c>
      <c r="Q82" s="148">
        <v>0</v>
      </c>
      <c r="R82" s="148">
        <v>0</v>
      </c>
      <c r="S82" s="21">
        <f>F82/1.19</f>
        <v>50420.168067226892</v>
      </c>
      <c r="T82" s="21">
        <f t="shared" ref="T82:AA83" si="85">G82/1.19</f>
        <v>0</v>
      </c>
      <c r="U82" s="21">
        <f t="shared" si="85"/>
        <v>0</v>
      </c>
      <c r="V82" s="21">
        <f t="shared" si="85"/>
        <v>0</v>
      </c>
      <c r="W82" s="21">
        <f t="shared" si="85"/>
        <v>0</v>
      </c>
      <c r="X82" s="21">
        <f t="shared" si="85"/>
        <v>0</v>
      </c>
      <c r="Y82" s="21">
        <f t="shared" si="85"/>
        <v>0</v>
      </c>
      <c r="Z82" s="21">
        <f t="shared" si="85"/>
        <v>0</v>
      </c>
      <c r="AA82" s="21">
        <f t="shared" si="85"/>
        <v>10084.033613445379</v>
      </c>
      <c r="AB82" s="21"/>
      <c r="AC82" s="21">
        <f t="shared" ref="AC82:AE83" si="86">P82/1.19</f>
        <v>0</v>
      </c>
      <c r="AD82" s="21">
        <f t="shared" si="86"/>
        <v>0</v>
      </c>
      <c r="AE82" s="164">
        <f t="shared" si="86"/>
        <v>0</v>
      </c>
      <c r="AF82" s="31">
        <f t="shared" ref="AF82:AF88" si="87">S82+T82+U82+V82+W82+X82+Y82+Z82+AA82+AB82+AC82+AD82+AE82</f>
        <v>60504.201680672268</v>
      </c>
      <c r="AG82" s="168" t="s">
        <v>122</v>
      </c>
      <c r="AH82" s="229" t="s">
        <v>329</v>
      </c>
      <c r="AI82" s="231" t="s">
        <v>314</v>
      </c>
    </row>
    <row r="83" spans="1:35" ht="37.5" customHeight="1" thickBot="1" x14ac:dyDescent="0.25">
      <c r="A83" s="223">
        <v>64</v>
      </c>
      <c r="B83" s="3" t="s">
        <v>62</v>
      </c>
      <c r="C83" s="3">
        <v>48</v>
      </c>
      <c r="D83" s="2" t="s">
        <v>63</v>
      </c>
      <c r="E83" s="20" t="s">
        <v>61</v>
      </c>
      <c r="F83" s="29">
        <v>10000</v>
      </c>
      <c r="G83" s="148">
        <v>0</v>
      </c>
      <c r="H83" s="148">
        <v>0</v>
      </c>
      <c r="I83" s="148">
        <v>0</v>
      </c>
      <c r="J83" s="148">
        <v>0</v>
      </c>
      <c r="K83" s="148">
        <v>0</v>
      </c>
      <c r="L83" s="148">
        <v>0</v>
      </c>
      <c r="M83" s="148">
        <v>0</v>
      </c>
      <c r="N83" s="148">
        <v>0</v>
      </c>
      <c r="O83" s="148"/>
      <c r="P83" s="148">
        <v>0</v>
      </c>
      <c r="Q83" s="148">
        <v>0</v>
      </c>
      <c r="R83" s="148">
        <v>0</v>
      </c>
      <c r="S83" s="196">
        <f>F83/1.19</f>
        <v>8403.361344537816</v>
      </c>
      <c r="T83" s="21">
        <f t="shared" si="85"/>
        <v>0</v>
      </c>
      <c r="U83" s="21">
        <f t="shared" si="85"/>
        <v>0</v>
      </c>
      <c r="V83" s="21">
        <f t="shared" si="85"/>
        <v>0</v>
      </c>
      <c r="W83" s="21">
        <f t="shared" si="85"/>
        <v>0</v>
      </c>
      <c r="X83" s="21">
        <f t="shared" si="85"/>
        <v>0</v>
      </c>
      <c r="Y83" s="21">
        <f t="shared" si="85"/>
        <v>0</v>
      </c>
      <c r="Z83" s="21">
        <f t="shared" si="85"/>
        <v>0</v>
      </c>
      <c r="AA83" s="21">
        <f t="shared" si="85"/>
        <v>0</v>
      </c>
      <c r="AB83" s="21"/>
      <c r="AC83" s="21">
        <f t="shared" si="86"/>
        <v>0</v>
      </c>
      <c r="AD83" s="21">
        <f t="shared" si="86"/>
        <v>0</v>
      </c>
      <c r="AE83" s="164">
        <f t="shared" si="86"/>
        <v>0</v>
      </c>
      <c r="AF83" s="31">
        <f t="shared" si="87"/>
        <v>8403.361344537816</v>
      </c>
      <c r="AG83" s="168" t="s">
        <v>122</v>
      </c>
      <c r="AH83" s="229" t="s">
        <v>329</v>
      </c>
      <c r="AI83" s="231" t="s">
        <v>314</v>
      </c>
    </row>
    <row r="84" spans="1:35" ht="31.5" customHeight="1" thickBot="1" x14ac:dyDescent="0.25">
      <c r="A84" s="223">
        <v>65</v>
      </c>
      <c r="B84" s="192"/>
      <c r="C84" s="3"/>
      <c r="D84" s="2" t="s">
        <v>64</v>
      </c>
      <c r="E84" s="20"/>
      <c r="F84" s="29">
        <f>SUM(F82:F83)</f>
        <v>70000</v>
      </c>
      <c r="G84" s="148">
        <f t="shared" ref="G84:R84" si="88">SUM(G82:G83)</f>
        <v>0</v>
      </c>
      <c r="H84" s="148">
        <f t="shared" si="88"/>
        <v>0</v>
      </c>
      <c r="I84" s="148">
        <f t="shared" si="88"/>
        <v>0</v>
      </c>
      <c r="J84" s="148">
        <f t="shared" si="88"/>
        <v>0</v>
      </c>
      <c r="K84" s="148">
        <f t="shared" si="88"/>
        <v>0</v>
      </c>
      <c r="L84" s="148">
        <f t="shared" si="88"/>
        <v>0</v>
      </c>
      <c r="M84" s="148">
        <f t="shared" si="88"/>
        <v>0</v>
      </c>
      <c r="N84" s="148">
        <f t="shared" si="88"/>
        <v>12000</v>
      </c>
      <c r="O84" s="148"/>
      <c r="P84" s="148">
        <f t="shared" si="88"/>
        <v>0</v>
      </c>
      <c r="Q84" s="148">
        <f t="shared" si="88"/>
        <v>0</v>
      </c>
      <c r="R84" s="148">
        <f t="shared" si="88"/>
        <v>0</v>
      </c>
      <c r="S84" s="21">
        <f>SUM(S82:S83)</f>
        <v>58823.529411764706</v>
      </c>
      <c r="T84" s="21">
        <f t="shared" ref="T84:AC84" si="89">SUM(T82:T83)</f>
        <v>0</v>
      </c>
      <c r="U84" s="21">
        <f t="shared" si="89"/>
        <v>0</v>
      </c>
      <c r="V84" s="21">
        <f t="shared" si="89"/>
        <v>0</v>
      </c>
      <c r="W84" s="21">
        <f t="shared" si="89"/>
        <v>0</v>
      </c>
      <c r="X84" s="21">
        <f t="shared" si="89"/>
        <v>0</v>
      </c>
      <c r="Y84" s="21">
        <f t="shared" si="89"/>
        <v>0</v>
      </c>
      <c r="Z84" s="21">
        <f t="shared" si="89"/>
        <v>0</v>
      </c>
      <c r="AA84" s="21">
        <f t="shared" si="89"/>
        <v>10084.033613445379</v>
      </c>
      <c r="AB84" s="21"/>
      <c r="AC84" s="21">
        <f t="shared" si="89"/>
        <v>0</v>
      </c>
      <c r="AD84" s="21">
        <f>SUM(AD82:AD83)</f>
        <v>0</v>
      </c>
      <c r="AE84" s="164">
        <f>SUM(AE82:AE83)</f>
        <v>0</v>
      </c>
      <c r="AF84" s="31">
        <f t="shared" si="87"/>
        <v>68907.563025210082</v>
      </c>
      <c r="AG84" s="168" t="s">
        <v>122</v>
      </c>
      <c r="AH84" s="169"/>
      <c r="AI84" s="170"/>
    </row>
    <row r="85" spans="1:35" ht="45" customHeight="1" thickBot="1" x14ac:dyDescent="0.25">
      <c r="A85" s="223">
        <v>66</v>
      </c>
      <c r="B85" s="13" t="s">
        <v>124</v>
      </c>
      <c r="C85" s="3">
        <v>49</v>
      </c>
      <c r="D85" s="32" t="s">
        <v>109</v>
      </c>
      <c r="E85" s="20" t="s">
        <v>65</v>
      </c>
      <c r="F85" s="29">
        <v>0</v>
      </c>
      <c r="G85" s="148">
        <v>0</v>
      </c>
      <c r="H85" s="148">
        <v>0</v>
      </c>
      <c r="I85" s="148">
        <v>0</v>
      </c>
      <c r="J85" s="148">
        <v>0</v>
      </c>
      <c r="K85" s="148">
        <v>0</v>
      </c>
      <c r="L85" s="148">
        <v>0</v>
      </c>
      <c r="M85" s="148">
        <v>0</v>
      </c>
      <c r="N85" s="148">
        <v>0</v>
      </c>
      <c r="O85" s="148"/>
      <c r="P85" s="148">
        <v>0</v>
      </c>
      <c r="Q85" s="148">
        <v>0</v>
      </c>
      <c r="R85" s="148">
        <v>0</v>
      </c>
      <c r="S85" s="21">
        <f t="shared" ref="S85:AA85" si="90">F85/1.05</f>
        <v>0</v>
      </c>
      <c r="T85" s="21">
        <f t="shared" si="90"/>
        <v>0</v>
      </c>
      <c r="U85" s="21">
        <f t="shared" si="90"/>
        <v>0</v>
      </c>
      <c r="V85" s="21">
        <f t="shared" si="90"/>
        <v>0</v>
      </c>
      <c r="W85" s="21">
        <f t="shared" si="90"/>
        <v>0</v>
      </c>
      <c r="X85" s="21">
        <f t="shared" si="90"/>
        <v>0</v>
      </c>
      <c r="Y85" s="21">
        <f t="shared" si="90"/>
        <v>0</v>
      </c>
      <c r="Z85" s="21">
        <f t="shared" si="90"/>
        <v>0</v>
      </c>
      <c r="AA85" s="21">
        <f t="shared" si="90"/>
        <v>0</v>
      </c>
      <c r="AB85" s="21"/>
      <c r="AC85" s="21">
        <f>P85/1.05</f>
        <v>0</v>
      </c>
      <c r="AD85" s="21">
        <f>Q85/1.05</f>
        <v>0</v>
      </c>
      <c r="AE85" s="164">
        <f>R85/1.05</f>
        <v>0</v>
      </c>
      <c r="AF85" s="31">
        <f t="shared" si="87"/>
        <v>0</v>
      </c>
      <c r="AG85" s="168" t="s">
        <v>122</v>
      </c>
      <c r="AH85" s="199" t="s">
        <v>284</v>
      </c>
      <c r="AI85" s="200" t="s">
        <v>314</v>
      </c>
    </row>
    <row r="86" spans="1:35" ht="33" customHeight="1" thickBot="1" x14ac:dyDescent="0.25">
      <c r="A86" s="223">
        <v>67</v>
      </c>
      <c r="B86" s="13" t="s">
        <v>125</v>
      </c>
      <c r="C86" s="3">
        <v>50</v>
      </c>
      <c r="D86" s="32" t="s">
        <v>194</v>
      </c>
      <c r="E86" s="20" t="s">
        <v>66</v>
      </c>
      <c r="F86" s="29">
        <v>78000</v>
      </c>
      <c r="G86" s="148">
        <v>0</v>
      </c>
      <c r="H86" s="148">
        <v>0</v>
      </c>
      <c r="I86" s="148">
        <v>0</v>
      </c>
      <c r="J86" s="148">
        <v>0</v>
      </c>
      <c r="K86" s="148">
        <v>0</v>
      </c>
      <c r="L86" s="148">
        <v>0</v>
      </c>
      <c r="M86" s="148">
        <v>0</v>
      </c>
      <c r="N86" s="148">
        <v>0</v>
      </c>
      <c r="O86" s="148"/>
      <c r="P86" s="148">
        <v>0</v>
      </c>
      <c r="Q86" s="148">
        <v>0</v>
      </c>
      <c r="R86" s="148">
        <v>0</v>
      </c>
      <c r="S86" s="21">
        <f>F86/1.19</f>
        <v>65546.218487394959</v>
      </c>
      <c r="T86" s="21">
        <f t="shared" ref="T86:AA86" si="91">G86</f>
        <v>0</v>
      </c>
      <c r="U86" s="21">
        <f t="shared" si="91"/>
        <v>0</v>
      </c>
      <c r="V86" s="21">
        <f t="shared" si="91"/>
        <v>0</v>
      </c>
      <c r="W86" s="21">
        <f t="shared" si="91"/>
        <v>0</v>
      </c>
      <c r="X86" s="21">
        <f t="shared" si="91"/>
        <v>0</v>
      </c>
      <c r="Y86" s="21">
        <f t="shared" si="91"/>
        <v>0</v>
      </c>
      <c r="Z86" s="21">
        <f t="shared" si="91"/>
        <v>0</v>
      </c>
      <c r="AA86" s="21">
        <f t="shared" si="91"/>
        <v>0</v>
      </c>
      <c r="AB86" s="21"/>
      <c r="AC86" s="21">
        <f>P86</f>
        <v>0</v>
      </c>
      <c r="AD86" s="21">
        <f>Q86</f>
        <v>0</v>
      </c>
      <c r="AE86" s="164">
        <f>R86</f>
        <v>0</v>
      </c>
      <c r="AF86" s="31">
        <f t="shared" si="87"/>
        <v>65546.218487394959</v>
      </c>
      <c r="AG86" s="168" t="s">
        <v>122</v>
      </c>
      <c r="AH86" s="199" t="s">
        <v>284</v>
      </c>
      <c r="AI86" s="233" t="s">
        <v>312</v>
      </c>
    </row>
    <row r="87" spans="1:35" ht="30.75" customHeight="1" thickBot="1" x14ac:dyDescent="0.25">
      <c r="A87" s="223">
        <v>68</v>
      </c>
      <c r="B87" s="20" t="s">
        <v>139</v>
      </c>
      <c r="C87" s="3">
        <v>51</v>
      </c>
      <c r="D87" s="32" t="s">
        <v>67</v>
      </c>
      <c r="E87" s="20" t="s">
        <v>68</v>
      </c>
      <c r="F87" s="29">
        <v>70000</v>
      </c>
      <c r="G87" s="148">
        <v>0</v>
      </c>
      <c r="H87" s="148">
        <v>0</v>
      </c>
      <c r="I87" s="148">
        <v>0</v>
      </c>
      <c r="J87" s="148">
        <v>0</v>
      </c>
      <c r="K87" s="148">
        <v>0</v>
      </c>
      <c r="L87" s="148">
        <v>0</v>
      </c>
      <c r="M87" s="148">
        <v>0</v>
      </c>
      <c r="N87" s="148">
        <v>0</v>
      </c>
      <c r="O87" s="148"/>
      <c r="P87" s="148">
        <v>0</v>
      </c>
      <c r="Q87" s="148">
        <v>0</v>
      </c>
      <c r="R87" s="148">
        <v>0</v>
      </c>
      <c r="S87" s="21">
        <f>F87/1.19</f>
        <v>58823.529411764706</v>
      </c>
      <c r="T87" s="21">
        <f t="shared" ref="T87:AA88" si="92">G87/1.19</f>
        <v>0</v>
      </c>
      <c r="U87" s="21">
        <f t="shared" si="92"/>
        <v>0</v>
      </c>
      <c r="V87" s="21">
        <f t="shared" si="92"/>
        <v>0</v>
      </c>
      <c r="W87" s="21">
        <f t="shared" si="92"/>
        <v>0</v>
      </c>
      <c r="X87" s="21">
        <f t="shared" si="92"/>
        <v>0</v>
      </c>
      <c r="Y87" s="21">
        <f t="shared" si="92"/>
        <v>0</v>
      </c>
      <c r="Z87" s="21">
        <f t="shared" si="92"/>
        <v>0</v>
      </c>
      <c r="AA87" s="21">
        <f t="shared" si="92"/>
        <v>0</v>
      </c>
      <c r="AB87" s="21"/>
      <c r="AC87" s="21">
        <f t="shared" ref="AC87:AE88" si="93">P87/1.19</f>
        <v>0</v>
      </c>
      <c r="AD87" s="21">
        <f t="shared" si="93"/>
        <v>0</v>
      </c>
      <c r="AE87" s="164">
        <f t="shared" si="93"/>
        <v>0</v>
      </c>
      <c r="AF87" s="31">
        <f t="shared" si="87"/>
        <v>58823.529411764706</v>
      </c>
      <c r="AG87" s="168" t="s">
        <v>122</v>
      </c>
      <c r="AH87" s="199" t="s">
        <v>284</v>
      </c>
      <c r="AI87" s="199" t="s">
        <v>319</v>
      </c>
    </row>
    <row r="88" spans="1:35" ht="31.5" customHeight="1" thickBot="1" x14ac:dyDescent="0.25">
      <c r="A88" s="223">
        <v>69</v>
      </c>
      <c r="B88" s="20" t="s">
        <v>139</v>
      </c>
      <c r="C88" s="3">
        <v>52</v>
      </c>
      <c r="D88" s="32" t="s">
        <v>69</v>
      </c>
      <c r="E88" s="20" t="s">
        <v>70</v>
      </c>
      <c r="F88" s="29">
        <v>0</v>
      </c>
      <c r="G88" s="148">
        <v>0</v>
      </c>
      <c r="H88" s="148">
        <v>0</v>
      </c>
      <c r="I88" s="148">
        <v>0</v>
      </c>
      <c r="J88" s="148">
        <v>0</v>
      </c>
      <c r="K88" s="148">
        <v>0</v>
      </c>
      <c r="L88" s="148">
        <v>0</v>
      </c>
      <c r="M88" s="148">
        <v>0</v>
      </c>
      <c r="N88" s="148">
        <v>0</v>
      </c>
      <c r="O88" s="148"/>
      <c r="P88" s="148">
        <v>0</v>
      </c>
      <c r="Q88" s="148">
        <v>0</v>
      </c>
      <c r="R88" s="148">
        <v>0</v>
      </c>
      <c r="S88" s="21">
        <f>F88/1.19</f>
        <v>0</v>
      </c>
      <c r="T88" s="21">
        <f t="shared" si="92"/>
        <v>0</v>
      </c>
      <c r="U88" s="21">
        <f t="shared" si="92"/>
        <v>0</v>
      </c>
      <c r="V88" s="21">
        <f t="shared" si="92"/>
        <v>0</v>
      </c>
      <c r="W88" s="21">
        <f t="shared" si="92"/>
        <v>0</v>
      </c>
      <c r="X88" s="21">
        <f t="shared" si="92"/>
        <v>0</v>
      </c>
      <c r="Y88" s="21">
        <f t="shared" si="92"/>
        <v>0</v>
      </c>
      <c r="Z88" s="21">
        <f t="shared" si="92"/>
        <v>0</v>
      </c>
      <c r="AA88" s="21">
        <f t="shared" si="92"/>
        <v>0</v>
      </c>
      <c r="AB88" s="21"/>
      <c r="AC88" s="21">
        <f t="shared" si="93"/>
        <v>0</v>
      </c>
      <c r="AD88" s="21">
        <f t="shared" si="93"/>
        <v>0</v>
      </c>
      <c r="AE88" s="164">
        <f t="shared" si="93"/>
        <v>0</v>
      </c>
      <c r="AF88" s="31">
        <f t="shared" si="87"/>
        <v>0</v>
      </c>
      <c r="AG88" s="168" t="s">
        <v>122</v>
      </c>
      <c r="AH88" s="199" t="s">
        <v>285</v>
      </c>
      <c r="AI88" s="233" t="s">
        <v>310</v>
      </c>
    </row>
    <row r="89" spans="1:35" ht="24" customHeight="1" thickBot="1" x14ac:dyDescent="0.25">
      <c r="A89" s="223">
        <v>70</v>
      </c>
      <c r="B89" s="20"/>
      <c r="C89" s="3"/>
      <c r="D89" s="2" t="s">
        <v>71</v>
      </c>
      <c r="E89" s="20"/>
      <c r="F89" s="29">
        <f>SUM(F87:F88)</f>
        <v>70000</v>
      </c>
      <c r="G89" s="29">
        <f t="shared" ref="G89:M89" si="94">SUM(G87:G88)</f>
        <v>0</v>
      </c>
      <c r="H89" s="29">
        <f t="shared" si="94"/>
        <v>0</v>
      </c>
      <c r="I89" s="29">
        <f t="shared" si="94"/>
        <v>0</v>
      </c>
      <c r="J89" s="29">
        <f t="shared" si="94"/>
        <v>0</v>
      </c>
      <c r="K89" s="29">
        <f t="shared" si="94"/>
        <v>0</v>
      </c>
      <c r="L89" s="29">
        <f t="shared" si="94"/>
        <v>0</v>
      </c>
      <c r="M89" s="29">
        <f t="shared" si="94"/>
        <v>0</v>
      </c>
      <c r="N89" s="29">
        <f>SUM(N87:N88)</f>
        <v>0</v>
      </c>
      <c r="O89" s="29"/>
      <c r="P89" s="29">
        <f>SUM(P87:P88)</f>
        <v>0</v>
      </c>
      <c r="Q89" s="29">
        <f>SUM(Q87:Q88)</f>
        <v>0</v>
      </c>
      <c r="R89" s="29">
        <f>SUM(R87:R88)</f>
        <v>0</v>
      </c>
      <c r="S89" s="21">
        <f>SUM(S87:S88)</f>
        <v>58823.529411764706</v>
      </c>
      <c r="T89" s="21">
        <f t="shared" ref="T89:Z89" si="95">SUM(T87:T88)</f>
        <v>0</v>
      </c>
      <c r="U89" s="21">
        <f t="shared" si="95"/>
        <v>0</v>
      </c>
      <c r="V89" s="21">
        <f t="shared" si="95"/>
        <v>0</v>
      </c>
      <c r="W89" s="21">
        <f t="shared" si="95"/>
        <v>0</v>
      </c>
      <c r="X89" s="21">
        <f t="shared" si="95"/>
        <v>0</v>
      </c>
      <c r="Y89" s="21">
        <f t="shared" si="95"/>
        <v>0</v>
      </c>
      <c r="Z89" s="21">
        <f t="shared" si="95"/>
        <v>0</v>
      </c>
      <c r="AA89" s="21">
        <f>SUM(AA87:AA88)</f>
        <v>0</v>
      </c>
      <c r="AB89" s="21"/>
      <c r="AC89" s="21">
        <f>SUM(AC87:AC88)</f>
        <v>0</v>
      </c>
      <c r="AD89" s="21">
        <f>SUM(AD87:AD88)</f>
        <v>0</v>
      </c>
      <c r="AE89" s="164">
        <f>SUM(AE87:AE88)</f>
        <v>0</v>
      </c>
      <c r="AF89" s="31">
        <f>SUM(AF87:AF88)</f>
        <v>58823.529411764706</v>
      </c>
      <c r="AG89" s="164"/>
      <c r="AH89" s="202"/>
      <c r="AI89" s="203"/>
    </row>
    <row r="90" spans="1:35" ht="28.5" customHeight="1" thickBot="1" x14ac:dyDescent="0.25">
      <c r="A90" s="223">
        <v>71</v>
      </c>
      <c r="B90" s="20"/>
      <c r="C90" s="3"/>
      <c r="D90" s="2" t="s">
        <v>72</v>
      </c>
      <c r="E90" s="20"/>
      <c r="F90" s="193"/>
      <c r="G90" s="150"/>
      <c r="H90" s="150"/>
      <c r="I90" s="150"/>
      <c r="J90" s="150"/>
      <c r="K90" s="150"/>
      <c r="L90" s="150"/>
      <c r="M90" s="150"/>
      <c r="N90" s="150"/>
      <c r="O90" s="150"/>
      <c r="P90" s="150"/>
      <c r="Q90" s="150"/>
      <c r="R90" s="150"/>
      <c r="S90" s="21"/>
      <c r="T90" s="21"/>
      <c r="U90" s="21"/>
      <c r="V90" s="21"/>
      <c r="W90" s="21"/>
      <c r="X90" s="21"/>
      <c r="Y90" s="21"/>
      <c r="Z90" s="21"/>
      <c r="AA90" s="21"/>
      <c r="AB90" s="21"/>
      <c r="AC90" s="21"/>
      <c r="AD90" s="21"/>
      <c r="AE90" s="164"/>
      <c r="AF90" s="31"/>
      <c r="AG90" s="164"/>
      <c r="AH90" s="202"/>
      <c r="AI90" s="203"/>
    </row>
    <row r="91" spans="1:35" ht="36" customHeight="1" thickBot="1" x14ac:dyDescent="0.25">
      <c r="A91" s="223">
        <v>72</v>
      </c>
      <c r="B91" s="20" t="s">
        <v>73</v>
      </c>
      <c r="C91" s="3">
        <v>53</v>
      </c>
      <c r="D91" s="32" t="s">
        <v>164</v>
      </c>
      <c r="E91" s="20" t="s">
        <v>196</v>
      </c>
      <c r="F91" s="29">
        <v>110000</v>
      </c>
      <c r="G91" s="148">
        <v>0</v>
      </c>
      <c r="H91" s="148">
        <v>0</v>
      </c>
      <c r="I91" s="148">
        <v>0</v>
      </c>
      <c r="J91" s="148">
        <v>0</v>
      </c>
      <c r="K91" s="148">
        <v>0</v>
      </c>
      <c r="L91" s="148">
        <v>0</v>
      </c>
      <c r="M91" s="148">
        <v>0</v>
      </c>
      <c r="N91" s="148">
        <v>0</v>
      </c>
      <c r="O91" s="148"/>
      <c r="P91" s="148">
        <v>0</v>
      </c>
      <c r="Q91" s="148">
        <v>0</v>
      </c>
      <c r="R91" s="148">
        <v>0</v>
      </c>
      <c r="S91" s="21">
        <f>F91/1.19</f>
        <v>92436.97478991597</v>
      </c>
      <c r="T91" s="21">
        <f t="shared" ref="T91:AA92" si="96">G91/1.19</f>
        <v>0</v>
      </c>
      <c r="U91" s="21">
        <f t="shared" si="96"/>
        <v>0</v>
      </c>
      <c r="V91" s="21">
        <f t="shared" si="96"/>
        <v>0</v>
      </c>
      <c r="W91" s="21">
        <f t="shared" si="96"/>
        <v>0</v>
      </c>
      <c r="X91" s="21">
        <f t="shared" si="96"/>
        <v>0</v>
      </c>
      <c r="Y91" s="21">
        <f t="shared" si="96"/>
        <v>0</v>
      </c>
      <c r="Z91" s="21">
        <f t="shared" si="96"/>
        <v>0</v>
      </c>
      <c r="AA91" s="21">
        <f t="shared" si="96"/>
        <v>0</v>
      </c>
      <c r="AB91" s="21"/>
      <c r="AC91" s="21">
        <f t="shared" ref="AC91:AE92" si="97">P91/1.19</f>
        <v>0</v>
      </c>
      <c r="AD91" s="21">
        <f t="shared" si="97"/>
        <v>0</v>
      </c>
      <c r="AE91" s="164">
        <f t="shared" si="97"/>
        <v>0</v>
      </c>
      <c r="AF91" s="31">
        <f>S91</f>
        <v>92436.97478991597</v>
      </c>
      <c r="AG91" s="168" t="s">
        <v>122</v>
      </c>
      <c r="AH91" s="199" t="s">
        <v>284</v>
      </c>
      <c r="AI91" s="199" t="s">
        <v>304</v>
      </c>
    </row>
    <row r="92" spans="1:35" s="39" customFormat="1" ht="37.5" customHeight="1" thickBot="1" x14ac:dyDescent="0.25">
      <c r="A92" s="223">
        <v>73</v>
      </c>
      <c r="B92" s="20" t="s">
        <v>73</v>
      </c>
      <c r="C92" s="3">
        <v>54</v>
      </c>
      <c r="D92" s="32" t="s">
        <v>250</v>
      </c>
      <c r="E92" s="20" t="s">
        <v>66</v>
      </c>
      <c r="F92" s="29">
        <v>20000</v>
      </c>
      <c r="G92" s="148">
        <v>0</v>
      </c>
      <c r="H92" s="148">
        <v>0</v>
      </c>
      <c r="I92" s="148">
        <v>0</v>
      </c>
      <c r="J92" s="148">
        <v>0</v>
      </c>
      <c r="K92" s="148">
        <v>0</v>
      </c>
      <c r="L92" s="148">
        <v>0</v>
      </c>
      <c r="M92" s="148">
        <v>0</v>
      </c>
      <c r="N92" s="148">
        <v>0</v>
      </c>
      <c r="O92" s="148"/>
      <c r="P92" s="148">
        <v>7000</v>
      </c>
      <c r="Q92" s="148">
        <v>0</v>
      </c>
      <c r="R92" s="148">
        <v>0</v>
      </c>
      <c r="S92" s="21">
        <f>F92/1.19</f>
        <v>16806.722689075632</v>
      </c>
      <c r="T92" s="21">
        <f t="shared" si="96"/>
        <v>0</v>
      </c>
      <c r="U92" s="21">
        <f t="shared" si="96"/>
        <v>0</v>
      </c>
      <c r="V92" s="21">
        <f t="shared" si="96"/>
        <v>0</v>
      </c>
      <c r="W92" s="21">
        <f t="shared" si="96"/>
        <v>0</v>
      </c>
      <c r="X92" s="21">
        <f t="shared" si="96"/>
        <v>0</v>
      </c>
      <c r="Y92" s="21">
        <f t="shared" si="96"/>
        <v>0</v>
      </c>
      <c r="Z92" s="21">
        <f t="shared" si="96"/>
        <v>0</v>
      </c>
      <c r="AA92" s="21">
        <f t="shared" si="96"/>
        <v>0</v>
      </c>
      <c r="AB92" s="21"/>
      <c r="AC92" s="21">
        <f>P92/1.19</f>
        <v>5882.3529411764712</v>
      </c>
      <c r="AD92" s="21">
        <f t="shared" si="97"/>
        <v>0</v>
      </c>
      <c r="AE92" s="164">
        <f t="shared" si="97"/>
        <v>0</v>
      </c>
      <c r="AF92" s="31">
        <f>S92+AC92</f>
        <v>22689.075630252104</v>
      </c>
      <c r="AG92" s="168" t="s">
        <v>122</v>
      </c>
      <c r="AH92" s="199" t="s">
        <v>313</v>
      </c>
      <c r="AI92" s="201" t="s">
        <v>285</v>
      </c>
    </row>
    <row r="93" spans="1:35" ht="28.5" customHeight="1" thickBot="1" x14ac:dyDescent="0.25">
      <c r="A93" s="223">
        <v>74</v>
      </c>
      <c r="B93" s="20"/>
      <c r="C93" s="3"/>
      <c r="D93" s="33" t="s">
        <v>265</v>
      </c>
      <c r="E93" s="20"/>
      <c r="F93" s="29">
        <f>SUM(F91:F92)</f>
        <v>130000</v>
      </c>
      <c r="G93" s="148">
        <f t="shared" ref="G93:N93" si="98">SUM(G91:G92)</f>
        <v>0</v>
      </c>
      <c r="H93" s="148">
        <f t="shared" si="98"/>
        <v>0</v>
      </c>
      <c r="I93" s="148">
        <f t="shared" si="98"/>
        <v>0</v>
      </c>
      <c r="J93" s="148">
        <f t="shared" si="98"/>
        <v>0</v>
      </c>
      <c r="K93" s="148">
        <f t="shared" si="98"/>
        <v>0</v>
      </c>
      <c r="L93" s="148">
        <f t="shared" si="98"/>
        <v>0</v>
      </c>
      <c r="M93" s="148">
        <f t="shared" si="98"/>
        <v>0</v>
      </c>
      <c r="N93" s="148">
        <f t="shared" si="98"/>
        <v>0</v>
      </c>
      <c r="O93" s="148"/>
      <c r="P93" s="148">
        <f>SUM(P91:P92)</f>
        <v>7000</v>
      </c>
      <c r="Q93" s="148">
        <v>0</v>
      </c>
      <c r="R93" s="148">
        <v>0</v>
      </c>
      <c r="S93" s="21">
        <f>S91+S92</f>
        <v>109243.6974789916</v>
      </c>
      <c r="T93" s="21">
        <f t="shared" ref="T93:AE93" si="99">SUM(T91:T92)</f>
        <v>0</v>
      </c>
      <c r="U93" s="21">
        <f t="shared" si="99"/>
        <v>0</v>
      </c>
      <c r="V93" s="21">
        <f t="shared" si="99"/>
        <v>0</v>
      </c>
      <c r="W93" s="21">
        <f t="shared" si="99"/>
        <v>0</v>
      </c>
      <c r="X93" s="21">
        <f t="shared" si="99"/>
        <v>0</v>
      </c>
      <c r="Y93" s="21">
        <f t="shared" si="99"/>
        <v>0</v>
      </c>
      <c r="Z93" s="21">
        <f t="shared" si="99"/>
        <v>0</v>
      </c>
      <c r="AA93" s="21">
        <f t="shared" si="99"/>
        <v>0</v>
      </c>
      <c r="AB93" s="21"/>
      <c r="AC93" s="21">
        <f>SUM(AC91:AC92)</f>
        <v>5882.3529411764712</v>
      </c>
      <c r="AD93" s="21">
        <f t="shared" si="99"/>
        <v>0</v>
      </c>
      <c r="AE93" s="164">
        <f t="shared" si="99"/>
        <v>0</v>
      </c>
      <c r="AF93" s="31">
        <f>AF91+AF92</f>
        <v>115126.05042016807</v>
      </c>
      <c r="AG93" s="164"/>
      <c r="AH93" s="176"/>
      <c r="AI93" s="171"/>
    </row>
    <row r="94" spans="1:35" ht="25.5" customHeight="1" thickBot="1" x14ac:dyDescent="0.25">
      <c r="A94" s="223">
        <v>75</v>
      </c>
      <c r="B94" s="20"/>
      <c r="C94" s="3"/>
      <c r="D94" s="2" t="s">
        <v>140</v>
      </c>
      <c r="E94" s="20"/>
      <c r="F94" s="29"/>
      <c r="G94" s="150"/>
      <c r="H94" s="150"/>
      <c r="I94" s="150"/>
      <c r="J94" s="150"/>
      <c r="K94" s="150"/>
      <c r="L94" s="150"/>
      <c r="M94" s="150"/>
      <c r="N94" s="150"/>
      <c r="O94" s="150"/>
      <c r="P94" s="150"/>
      <c r="Q94" s="150"/>
      <c r="R94" s="150"/>
      <c r="S94" s="21">
        <f t="shared" ref="S94:AF94" si="100">S19+S21+S23+S26+S30+S34+S37+S43+S66+S70+S75+S80+S84+S85+S86+S89+S93</f>
        <v>1586887.9808804258</v>
      </c>
      <c r="T94" s="226">
        <f t="shared" si="100"/>
        <v>82699.097987818983</v>
      </c>
      <c r="U94" s="226">
        <f t="shared" si="100"/>
        <v>63005.55084419089</v>
      </c>
      <c r="V94" s="226">
        <f t="shared" si="100"/>
        <v>13022.511756996377</v>
      </c>
      <c r="W94" s="226">
        <f t="shared" si="100"/>
        <v>346318.50281396962</v>
      </c>
      <c r="X94" s="226">
        <f t="shared" si="100"/>
        <v>45524.246395806033</v>
      </c>
      <c r="Y94" s="226">
        <f t="shared" si="100"/>
        <v>39702.027600030844</v>
      </c>
      <c r="Z94" s="226">
        <f t="shared" si="100"/>
        <v>23168.992367589239</v>
      </c>
      <c r="AA94" s="226">
        <f t="shared" si="100"/>
        <v>14545.524631871098</v>
      </c>
      <c r="AB94" s="226">
        <f t="shared" si="100"/>
        <v>504.20168067226894</v>
      </c>
      <c r="AC94" s="226">
        <f t="shared" si="100"/>
        <v>26967.851360727782</v>
      </c>
      <c r="AD94" s="226">
        <f t="shared" si="100"/>
        <v>114601.80402436203</v>
      </c>
      <c r="AE94" s="238">
        <f t="shared" si="100"/>
        <v>0</v>
      </c>
      <c r="AF94" s="238">
        <f t="shared" si="100"/>
        <v>2357872.6620923602</v>
      </c>
      <c r="AG94" s="164"/>
      <c r="AH94" s="176"/>
      <c r="AI94" s="171"/>
    </row>
    <row r="95" spans="1:35" ht="21.75" customHeight="1" thickBot="1" x14ac:dyDescent="0.25">
      <c r="A95" s="223">
        <v>76</v>
      </c>
      <c r="B95" s="3"/>
      <c r="C95" s="3"/>
      <c r="D95" s="2" t="s">
        <v>105</v>
      </c>
      <c r="E95" s="20"/>
      <c r="F95" s="29"/>
      <c r="G95" s="150"/>
      <c r="H95" s="150"/>
      <c r="I95" s="150"/>
      <c r="J95" s="150"/>
      <c r="K95" s="150"/>
      <c r="L95" s="150"/>
      <c r="M95" s="150"/>
      <c r="N95" s="150"/>
      <c r="O95" s="150"/>
      <c r="P95" s="150"/>
      <c r="Q95" s="150"/>
      <c r="R95" s="150"/>
      <c r="S95" s="21"/>
      <c r="T95" s="21"/>
      <c r="U95" s="21"/>
      <c r="V95" s="21"/>
      <c r="W95" s="21"/>
      <c r="X95" s="21"/>
      <c r="Y95" s="21"/>
      <c r="Z95" s="21"/>
      <c r="AA95" s="21"/>
      <c r="AB95" s="21"/>
      <c r="AC95" s="21"/>
      <c r="AD95" s="21"/>
      <c r="AE95" s="164"/>
      <c r="AF95" s="31"/>
      <c r="AG95" s="164"/>
      <c r="AH95" s="173"/>
      <c r="AI95" s="144"/>
    </row>
    <row r="96" spans="1:35" s="213" customFormat="1" ht="30" customHeight="1" thickBot="1" x14ac:dyDescent="0.3">
      <c r="A96" s="223">
        <v>77</v>
      </c>
      <c r="B96" s="212" t="s">
        <v>241</v>
      </c>
      <c r="C96" s="212">
        <v>55</v>
      </c>
      <c r="D96" s="32" t="s">
        <v>273</v>
      </c>
      <c r="E96" s="159" t="s">
        <v>242</v>
      </c>
      <c r="F96" s="211">
        <v>155000</v>
      </c>
      <c r="G96" s="27"/>
      <c r="H96" s="27"/>
      <c r="I96" s="27"/>
      <c r="J96" s="27"/>
      <c r="K96" s="27"/>
      <c r="L96" s="27"/>
      <c r="M96" s="27"/>
      <c r="N96" s="27"/>
      <c r="O96" s="27"/>
      <c r="P96" s="27"/>
      <c r="Q96" s="27"/>
      <c r="R96" s="27"/>
      <c r="S96" s="210">
        <f>F96/1.19</f>
        <v>130252.10084033613</v>
      </c>
      <c r="T96" s="216">
        <f>G96/1.19</f>
        <v>0</v>
      </c>
      <c r="U96" s="216">
        <f t="shared" ref="U96:AA96" si="101">H96/1.19</f>
        <v>0</v>
      </c>
      <c r="V96" s="216">
        <f t="shared" si="101"/>
        <v>0</v>
      </c>
      <c r="W96" s="216">
        <f t="shared" si="101"/>
        <v>0</v>
      </c>
      <c r="X96" s="216">
        <f t="shared" si="101"/>
        <v>0</v>
      </c>
      <c r="Y96" s="216">
        <f t="shared" si="101"/>
        <v>0</v>
      </c>
      <c r="Z96" s="216">
        <f t="shared" si="101"/>
        <v>0</v>
      </c>
      <c r="AA96" s="216">
        <f t="shared" si="101"/>
        <v>0</v>
      </c>
      <c r="AB96" s="216"/>
      <c r="AC96" s="216">
        <f>P96/1.19</f>
        <v>0</v>
      </c>
      <c r="AD96" s="216">
        <f t="shared" ref="AD96:AD98" si="102">Q96/1.19</f>
        <v>0</v>
      </c>
      <c r="AE96" s="216">
        <f t="shared" ref="AE96:AE98" si="103">R96/1.19</f>
        <v>0</v>
      </c>
      <c r="AF96" s="31">
        <f>S96+T96+U96+V96+W96+X96+Y96+Z96+AA96+AB96+AC96+AD96+AE96</f>
        <v>130252.10084033613</v>
      </c>
      <c r="AG96" s="227" t="s">
        <v>122</v>
      </c>
      <c r="AH96" s="199" t="s">
        <v>284</v>
      </c>
      <c r="AI96" s="199" t="s">
        <v>284</v>
      </c>
    </row>
    <row r="97" spans="1:35" s="120" customFormat="1" ht="49.5" customHeight="1" thickBot="1" x14ac:dyDescent="0.25">
      <c r="A97" s="223">
        <v>78</v>
      </c>
      <c r="B97" s="3" t="s">
        <v>241</v>
      </c>
      <c r="C97" s="3">
        <v>56</v>
      </c>
      <c r="D97" s="32" t="s">
        <v>274</v>
      </c>
      <c r="E97" s="194" t="s">
        <v>243</v>
      </c>
      <c r="F97" s="148">
        <v>65000</v>
      </c>
      <c r="G97" s="27"/>
      <c r="H97" s="27"/>
      <c r="I97" s="27"/>
      <c r="J97" s="27"/>
      <c r="K97" s="27"/>
      <c r="L97" s="27"/>
      <c r="M97" s="27"/>
      <c r="N97" s="27"/>
      <c r="O97" s="27"/>
      <c r="P97" s="27"/>
      <c r="Q97" s="27"/>
      <c r="R97" s="27"/>
      <c r="S97" s="21">
        <f>F97/1.19</f>
        <v>54621.848739495799</v>
      </c>
      <c r="T97" s="21">
        <f t="shared" ref="T97:T98" si="104">G97/1.19</f>
        <v>0</v>
      </c>
      <c r="U97" s="21">
        <f t="shared" ref="U97:U98" si="105">H97/1.19</f>
        <v>0</v>
      </c>
      <c r="V97" s="21">
        <f t="shared" ref="V97:V98" si="106">I97/1.19</f>
        <v>0</v>
      </c>
      <c r="W97" s="21">
        <f t="shared" ref="W97:W98" si="107">J97/1.19</f>
        <v>0</v>
      </c>
      <c r="X97" s="21">
        <f t="shared" ref="X97:X98" si="108">K97/1.19</f>
        <v>0</v>
      </c>
      <c r="Y97" s="21">
        <f t="shared" ref="Y97:Y98" si="109">L97/1.19</f>
        <v>0</v>
      </c>
      <c r="Z97" s="21">
        <f t="shared" ref="Z97:Z98" si="110">M97/1.19</f>
        <v>0</v>
      </c>
      <c r="AA97" s="21">
        <f t="shared" ref="AA97:AA98" si="111">N97/1.19</f>
        <v>0</v>
      </c>
      <c r="AB97" s="21"/>
      <c r="AC97" s="21">
        <f t="shared" ref="AC97:AC98" si="112">P97/1.19</f>
        <v>0</v>
      </c>
      <c r="AD97" s="21">
        <f t="shared" si="102"/>
        <v>0</v>
      </c>
      <c r="AE97" s="164">
        <f t="shared" si="103"/>
        <v>0</v>
      </c>
      <c r="AF97" s="31">
        <f t="shared" ref="AF97:AF98" si="113">S97+T97+U97+V97+W97+X97+Y97+Z97+AA97+AB97+AC97+AD97+AE97</f>
        <v>54621.848739495799</v>
      </c>
      <c r="AG97" s="227" t="s">
        <v>122</v>
      </c>
      <c r="AH97" s="199" t="s">
        <v>284</v>
      </c>
      <c r="AI97" s="199" t="s">
        <v>284</v>
      </c>
    </row>
    <row r="98" spans="1:35" s="120" customFormat="1" ht="27" customHeight="1" thickBot="1" x14ac:dyDescent="0.25">
      <c r="A98" s="223">
        <v>79</v>
      </c>
      <c r="B98" s="3"/>
      <c r="C98" s="3"/>
      <c r="D98" s="33" t="s">
        <v>266</v>
      </c>
      <c r="E98" s="20"/>
      <c r="F98" s="148">
        <f>SUM(F96:F97)</f>
        <v>220000</v>
      </c>
      <c r="G98" s="27"/>
      <c r="H98" s="27"/>
      <c r="I98" s="27"/>
      <c r="J98" s="27"/>
      <c r="K98" s="27"/>
      <c r="L98" s="27"/>
      <c r="M98" s="27"/>
      <c r="N98" s="27"/>
      <c r="O98" s="27"/>
      <c r="P98" s="27"/>
      <c r="Q98" s="27"/>
      <c r="R98" s="27"/>
      <c r="S98" s="21">
        <f>F98/1.19</f>
        <v>184873.94957983194</v>
      </c>
      <c r="T98" s="21">
        <f t="shared" si="104"/>
        <v>0</v>
      </c>
      <c r="U98" s="21">
        <f t="shared" si="105"/>
        <v>0</v>
      </c>
      <c r="V98" s="21">
        <f t="shared" si="106"/>
        <v>0</v>
      </c>
      <c r="W98" s="21">
        <f t="shared" si="107"/>
        <v>0</v>
      </c>
      <c r="X98" s="21">
        <f t="shared" si="108"/>
        <v>0</v>
      </c>
      <c r="Y98" s="21">
        <f t="shared" si="109"/>
        <v>0</v>
      </c>
      <c r="Z98" s="21">
        <f t="shared" si="110"/>
        <v>0</v>
      </c>
      <c r="AA98" s="21">
        <f t="shared" si="111"/>
        <v>0</v>
      </c>
      <c r="AB98" s="21"/>
      <c r="AC98" s="21">
        <f t="shared" si="112"/>
        <v>0</v>
      </c>
      <c r="AD98" s="21">
        <f t="shared" si="102"/>
        <v>0</v>
      </c>
      <c r="AE98" s="164">
        <f t="shared" si="103"/>
        <v>0</v>
      </c>
      <c r="AF98" s="31">
        <f t="shared" si="113"/>
        <v>184873.94957983194</v>
      </c>
      <c r="AG98" s="168"/>
      <c r="AH98" s="174"/>
      <c r="AI98" s="170"/>
    </row>
    <row r="99" spans="1:35" ht="34.5" customHeight="1" thickBot="1" x14ac:dyDescent="0.25">
      <c r="A99" s="223">
        <v>80</v>
      </c>
      <c r="B99" s="19"/>
      <c r="C99" s="3"/>
      <c r="D99" s="2" t="s">
        <v>76</v>
      </c>
      <c r="E99" s="20"/>
      <c r="F99" s="29"/>
      <c r="G99" s="158"/>
      <c r="H99" s="158"/>
      <c r="I99" s="158"/>
      <c r="J99" s="158"/>
      <c r="K99" s="158"/>
      <c r="L99" s="158"/>
      <c r="M99" s="158"/>
      <c r="N99" s="158"/>
      <c r="O99" s="158"/>
      <c r="P99" s="158"/>
      <c r="Q99" s="150"/>
      <c r="R99" s="150"/>
      <c r="S99" s="21"/>
      <c r="T99" s="21"/>
      <c r="U99" s="21"/>
      <c r="V99" s="21"/>
      <c r="W99" s="21"/>
      <c r="X99" s="21"/>
      <c r="Y99" s="21"/>
      <c r="Z99" s="21"/>
      <c r="AA99" s="21"/>
      <c r="AB99" s="21"/>
      <c r="AC99" s="21"/>
      <c r="AD99" s="21"/>
      <c r="AE99" s="164"/>
      <c r="AF99" s="31"/>
      <c r="AG99" s="164"/>
      <c r="AH99" s="173"/>
      <c r="AI99" s="144"/>
    </row>
    <row r="100" spans="1:35" ht="33" customHeight="1" thickBot="1" x14ac:dyDescent="0.25">
      <c r="A100" s="223">
        <v>81</v>
      </c>
      <c r="B100" s="3" t="s">
        <v>77</v>
      </c>
      <c r="C100" s="3">
        <v>57</v>
      </c>
      <c r="D100" s="32" t="s">
        <v>244</v>
      </c>
      <c r="E100" s="20" t="s">
        <v>106</v>
      </c>
      <c r="F100" s="29">
        <v>28000</v>
      </c>
      <c r="G100" s="148">
        <v>0</v>
      </c>
      <c r="H100" s="148">
        <v>0</v>
      </c>
      <c r="I100" s="148">
        <v>0</v>
      </c>
      <c r="J100" s="148">
        <v>0</v>
      </c>
      <c r="K100" s="148">
        <v>0</v>
      </c>
      <c r="L100" s="148">
        <v>0</v>
      </c>
      <c r="M100" s="148">
        <v>0</v>
      </c>
      <c r="N100" s="148">
        <v>0</v>
      </c>
      <c r="O100" s="148"/>
      <c r="P100" s="148">
        <v>0</v>
      </c>
      <c r="Q100" s="27"/>
      <c r="R100" s="27"/>
      <c r="S100" s="21">
        <f t="shared" ref="S100:AA101" si="114">F100/1.19</f>
        <v>23529.411764705885</v>
      </c>
      <c r="T100" s="21">
        <f t="shared" si="114"/>
        <v>0</v>
      </c>
      <c r="U100" s="21">
        <f t="shared" si="114"/>
        <v>0</v>
      </c>
      <c r="V100" s="21">
        <f t="shared" si="114"/>
        <v>0</v>
      </c>
      <c r="W100" s="21">
        <f t="shared" si="114"/>
        <v>0</v>
      </c>
      <c r="X100" s="21">
        <f t="shared" si="114"/>
        <v>0</v>
      </c>
      <c r="Y100" s="21">
        <f t="shared" si="114"/>
        <v>0</v>
      </c>
      <c r="Z100" s="21">
        <f t="shared" si="114"/>
        <v>0</v>
      </c>
      <c r="AA100" s="21">
        <f t="shared" si="114"/>
        <v>0</v>
      </c>
      <c r="AB100" s="21"/>
      <c r="AC100" s="21">
        <f t="shared" ref="AC100:AE101" si="115">P100/1.19</f>
        <v>0</v>
      </c>
      <c r="AD100" s="21">
        <f t="shared" si="115"/>
        <v>0</v>
      </c>
      <c r="AE100" s="164">
        <f t="shared" si="115"/>
        <v>0</v>
      </c>
      <c r="AF100" s="31">
        <f>S100</f>
        <v>23529.411764705885</v>
      </c>
      <c r="AG100" s="312" t="s">
        <v>122</v>
      </c>
      <c r="AH100" s="316" t="s">
        <v>284</v>
      </c>
      <c r="AI100" s="316" t="s">
        <v>314</v>
      </c>
    </row>
    <row r="101" spans="1:35" ht="30.75" customHeight="1" thickBot="1" x14ac:dyDescent="0.25">
      <c r="A101" s="223">
        <v>82</v>
      </c>
      <c r="B101" s="3" t="s">
        <v>77</v>
      </c>
      <c r="C101" s="3">
        <v>58</v>
      </c>
      <c r="D101" s="32" t="s">
        <v>245</v>
      </c>
      <c r="E101" s="20" t="s">
        <v>212</v>
      </c>
      <c r="F101" s="29">
        <v>2000</v>
      </c>
      <c r="G101" s="148">
        <v>0</v>
      </c>
      <c r="H101" s="148">
        <v>0</v>
      </c>
      <c r="I101" s="148">
        <v>0</v>
      </c>
      <c r="J101" s="148">
        <v>0</v>
      </c>
      <c r="K101" s="148">
        <v>0</v>
      </c>
      <c r="L101" s="148">
        <v>0</v>
      </c>
      <c r="M101" s="148">
        <v>0</v>
      </c>
      <c r="N101" s="148">
        <v>0</v>
      </c>
      <c r="O101" s="148"/>
      <c r="P101" s="148">
        <v>0</v>
      </c>
      <c r="Q101" s="27"/>
      <c r="R101" s="27"/>
      <c r="S101" s="21">
        <f t="shared" si="114"/>
        <v>1680.6722689075632</v>
      </c>
      <c r="T101" s="21">
        <f t="shared" si="114"/>
        <v>0</v>
      </c>
      <c r="U101" s="21">
        <f t="shared" si="114"/>
        <v>0</v>
      </c>
      <c r="V101" s="21">
        <f t="shared" si="114"/>
        <v>0</v>
      </c>
      <c r="W101" s="21">
        <f t="shared" si="114"/>
        <v>0</v>
      </c>
      <c r="X101" s="21">
        <f t="shared" si="114"/>
        <v>0</v>
      </c>
      <c r="Y101" s="21">
        <f t="shared" si="114"/>
        <v>0</v>
      </c>
      <c r="Z101" s="21">
        <f t="shared" si="114"/>
        <v>0</v>
      </c>
      <c r="AA101" s="21">
        <f t="shared" si="114"/>
        <v>0</v>
      </c>
      <c r="AB101" s="21"/>
      <c r="AC101" s="21">
        <f t="shared" si="115"/>
        <v>0</v>
      </c>
      <c r="AD101" s="21">
        <f t="shared" si="115"/>
        <v>0</v>
      </c>
      <c r="AE101" s="164">
        <f t="shared" si="115"/>
        <v>0</v>
      </c>
      <c r="AF101" s="31">
        <f>S101</f>
        <v>1680.6722689075632</v>
      </c>
      <c r="AG101" s="312"/>
      <c r="AH101" s="316"/>
      <c r="AI101" s="316"/>
    </row>
    <row r="102" spans="1:35" ht="29.25" customHeight="1" thickBot="1" x14ac:dyDescent="0.25">
      <c r="A102" s="244">
        <v>83</v>
      </c>
      <c r="B102" s="244"/>
      <c r="C102" s="244"/>
      <c r="D102" s="2" t="s">
        <v>78</v>
      </c>
      <c r="E102" s="248"/>
      <c r="F102" s="253">
        <f t="shared" ref="F102:P102" si="116">SUM(F100:F101)</f>
        <v>30000</v>
      </c>
      <c r="G102" s="243">
        <f t="shared" si="116"/>
        <v>0</v>
      </c>
      <c r="H102" s="243">
        <f t="shared" si="116"/>
        <v>0</v>
      </c>
      <c r="I102" s="243">
        <f t="shared" si="116"/>
        <v>0</v>
      </c>
      <c r="J102" s="243">
        <f t="shared" si="116"/>
        <v>0</v>
      </c>
      <c r="K102" s="243">
        <f t="shared" si="116"/>
        <v>0</v>
      </c>
      <c r="L102" s="243">
        <f t="shared" si="116"/>
        <v>0</v>
      </c>
      <c r="M102" s="243">
        <f t="shared" si="116"/>
        <v>0</v>
      </c>
      <c r="N102" s="243">
        <f t="shared" si="116"/>
        <v>0</v>
      </c>
      <c r="O102" s="243"/>
      <c r="P102" s="243">
        <f t="shared" si="116"/>
        <v>0</v>
      </c>
      <c r="Q102" s="253"/>
      <c r="R102" s="253"/>
      <c r="S102" s="241">
        <f t="shared" ref="S102:AC102" si="117">SUM(S100:S101)</f>
        <v>25210.08403361345</v>
      </c>
      <c r="T102" s="241">
        <f t="shared" si="117"/>
        <v>0</v>
      </c>
      <c r="U102" s="241">
        <f t="shared" si="117"/>
        <v>0</v>
      </c>
      <c r="V102" s="241">
        <f t="shared" si="117"/>
        <v>0</v>
      </c>
      <c r="W102" s="241">
        <f t="shared" si="117"/>
        <v>0</v>
      </c>
      <c r="X102" s="241">
        <f t="shared" si="117"/>
        <v>0</v>
      </c>
      <c r="Y102" s="241">
        <f t="shared" si="117"/>
        <v>0</v>
      </c>
      <c r="Z102" s="241">
        <f t="shared" si="117"/>
        <v>0</v>
      </c>
      <c r="AA102" s="241">
        <f t="shared" si="117"/>
        <v>0</v>
      </c>
      <c r="AB102" s="241"/>
      <c r="AC102" s="241">
        <f t="shared" si="117"/>
        <v>0</v>
      </c>
      <c r="AD102" s="241">
        <f>SUM(AD100:AD101)</f>
        <v>0</v>
      </c>
      <c r="AE102" s="242">
        <f>SUM(AE100:AE101)</f>
        <v>0</v>
      </c>
      <c r="AF102" s="31">
        <f>SUM(AF100:AF101)</f>
        <v>25210.08403361345</v>
      </c>
      <c r="AG102" s="242"/>
      <c r="AH102" s="176"/>
      <c r="AI102" s="171"/>
    </row>
    <row r="103" spans="1:35" s="22" customFormat="1" ht="30.75" customHeight="1" thickBot="1" x14ac:dyDescent="0.25">
      <c r="A103" s="244">
        <v>84</v>
      </c>
      <c r="B103" s="19"/>
      <c r="C103" s="244"/>
      <c r="D103" s="195" t="s">
        <v>79</v>
      </c>
      <c r="E103" s="248"/>
      <c r="F103" s="25"/>
      <c r="G103" s="25"/>
      <c r="H103" s="25"/>
      <c r="I103" s="25"/>
      <c r="J103" s="25"/>
      <c r="K103" s="25"/>
      <c r="L103" s="25"/>
      <c r="M103" s="25"/>
      <c r="N103" s="25"/>
      <c r="O103" s="25"/>
      <c r="P103" s="25"/>
      <c r="Q103" s="25"/>
      <c r="R103" s="25"/>
      <c r="S103" s="241">
        <f>S94+S98+S102</f>
        <v>1796972.0144938712</v>
      </c>
      <c r="T103" s="241">
        <f t="shared" ref="T103:AF103" si="118">T94+T98+T102</f>
        <v>82699.097987818983</v>
      </c>
      <c r="U103" s="241">
        <f t="shared" si="118"/>
        <v>63005.55084419089</v>
      </c>
      <c r="V103" s="241">
        <f t="shared" si="118"/>
        <v>13022.511756996377</v>
      </c>
      <c r="W103" s="241">
        <f t="shared" si="118"/>
        <v>346318.50281396962</v>
      </c>
      <c r="X103" s="241">
        <f t="shared" si="118"/>
        <v>45524.246395806033</v>
      </c>
      <c r="Y103" s="241">
        <f t="shared" si="118"/>
        <v>39702.027600030844</v>
      </c>
      <c r="Z103" s="241">
        <f t="shared" si="118"/>
        <v>23168.992367589239</v>
      </c>
      <c r="AA103" s="241">
        <f t="shared" si="118"/>
        <v>14545.524631871098</v>
      </c>
      <c r="AB103" s="241">
        <f t="shared" si="118"/>
        <v>504.20168067226894</v>
      </c>
      <c r="AC103" s="241">
        <f t="shared" si="118"/>
        <v>26967.851360727782</v>
      </c>
      <c r="AD103" s="241">
        <f t="shared" si="118"/>
        <v>114601.80402436203</v>
      </c>
      <c r="AE103" s="241">
        <f t="shared" si="118"/>
        <v>0</v>
      </c>
      <c r="AF103" s="241">
        <f t="shared" si="118"/>
        <v>2567956.6957058059</v>
      </c>
      <c r="AG103" s="242"/>
      <c r="AH103" s="173"/>
      <c r="AI103" s="144"/>
    </row>
    <row r="104" spans="1:35" s="22" customFormat="1" ht="26.25" customHeight="1" thickBot="1" x14ac:dyDescent="0.25">
      <c r="A104" s="244">
        <v>85</v>
      </c>
      <c r="B104" s="19"/>
      <c r="C104" s="244"/>
      <c r="D104" s="195" t="s">
        <v>255</v>
      </c>
      <c r="E104" s="248"/>
      <c r="F104" s="241" t="s">
        <v>165</v>
      </c>
      <c r="G104" s="253"/>
      <c r="H104" s="241"/>
      <c r="I104" s="253"/>
      <c r="J104" s="253"/>
      <c r="K104" s="253"/>
      <c r="L104" s="253"/>
      <c r="M104" s="253"/>
      <c r="N104" s="253"/>
      <c r="O104" s="253"/>
      <c r="P104" s="253"/>
      <c r="Q104" s="253"/>
      <c r="R104" s="253"/>
      <c r="S104" s="241"/>
      <c r="T104" s="241"/>
      <c r="U104" s="241"/>
      <c r="V104" s="241"/>
      <c r="W104" s="241"/>
      <c r="X104" s="241"/>
      <c r="Y104" s="241"/>
      <c r="Z104" s="241"/>
      <c r="AA104" s="241"/>
      <c r="AB104" s="241"/>
      <c r="AC104" s="241"/>
      <c r="AD104" s="241"/>
      <c r="AE104" s="242"/>
      <c r="AF104" s="31"/>
      <c r="AG104" s="242"/>
      <c r="AH104" s="173"/>
      <c r="AI104" s="144"/>
    </row>
    <row r="105" spans="1:35" s="22" customFormat="1" ht="38.25" customHeight="1" thickBot="1" x14ac:dyDescent="0.25">
      <c r="A105" s="244">
        <v>86</v>
      </c>
      <c r="B105" s="244" t="s">
        <v>80</v>
      </c>
      <c r="C105" s="244">
        <v>59</v>
      </c>
      <c r="D105" s="32" t="s">
        <v>81</v>
      </c>
      <c r="E105" s="248" t="s">
        <v>82</v>
      </c>
      <c r="F105" s="253">
        <v>30000</v>
      </c>
      <c r="G105" s="243">
        <v>0</v>
      </c>
      <c r="H105" s="243">
        <v>0</v>
      </c>
      <c r="I105" s="243">
        <v>0</v>
      </c>
      <c r="J105" s="243">
        <v>0</v>
      </c>
      <c r="K105" s="243">
        <v>0</v>
      </c>
      <c r="L105" s="243">
        <v>0</v>
      </c>
      <c r="M105" s="243">
        <v>0</v>
      </c>
      <c r="N105" s="243">
        <v>0</v>
      </c>
      <c r="O105" s="243"/>
      <c r="P105" s="243">
        <v>0</v>
      </c>
      <c r="Q105" s="243">
        <v>0</v>
      </c>
      <c r="R105" s="243">
        <v>0</v>
      </c>
      <c r="S105" s="241">
        <f t="shared" ref="S105:AA105" si="119">F105/1.09</f>
        <v>27522.935779816511</v>
      </c>
      <c r="T105" s="241">
        <f t="shared" si="119"/>
        <v>0</v>
      </c>
      <c r="U105" s="241">
        <f t="shared" si="119"/>
        <v>0</v>
      </c>
      <c r="V105" s="241">
        <f t="shared" si="119"/>
        <v>0</v>
      </c>
      <c r="W105" s="241">
        <f t="shared" si="119"/>
        <v>0</v>
      </c>
      <c r="X105" s="241">
        <f t="shared" si="119"/>
        <v>0</v>
      </c>
      <c r="Y105" s="241">
        <f t="shared" si="119"/>
        <v>0</v>
      </c>
      <c r="Z105" s="241">
        <f t="shared" si="119"/>
        <v>0</v>
      </c>
      <c r="AA105" s="241">
        <f t="shared" si="119"/>
        <v>0</v>
      </c>
      <c r="AB105" s="241"/>
      <c r="AC105" s="241">
        <f t="shared" ref="AC105:AE107" si="120">P105/1.09</f>
        <v>0</v>
      </c>
      <c r="AD105" s="241">
        <f t="shared" si="120"/>
        <v>0</v>
      </c>
      <c r="AE105" s="242">
        <f t="shared" si="120"/>
        <v>0</v>
      </c>
      <c r="AF105" s="31">
        <f>S105</f>
        <v>27522.935779816511</v>
      </c>
      <c r="AG105" s="312" t="s">
        <v>205</v>
      </c>
      <c r="AH105" s="316" t="s">
        <v>303</v>
      </c>
      <c r="AI105" s="325" t="s">
        <v>305</v>
      </c>
    </row>
    <row r="106" spans="1:35" ht="24" customHeight="1" thickBot="1" x14ac:dyDescent="0.25">
      <c r="A106" s="244">
        <v>87</v>
      </c>
      <c r="B106" s="244" t="s">
        <v>55</v>
      </c>
      <c r="C106" s="244">
        <v>60</v>
      </c>
      <c r="D106" s="32" t="s">
        <v>107</v>
      </c>
      <c r="E106" s="248" t="s">
        <v>83</v>
      </c>
      <c r="F106" s="253">
        <v>42000</v>
      </c>
      <c r="G106" s="243">
        <v>0</v>
      </c>
      <c r="H106" s="243">
        <v>0</v>
      </c>
      <c r="I106" s="243">
        <v>0</v>
      </c>
      <c r="J106" s="243">
        <v>0</v>
      </c>
      <c r="K106" s="243">
        <v>0</v>
      </c>
      <c r="L106" s="243">
        <v>0</v>
      </c>
      <c r="M106" s="243">
        <v>0</v>
      </c>
      <c r="N106" s="243">
        <v>0</v>
      </c>
      <c r="O106" s="243"/>
      <c r="P106" s="243">
        <v>0</v>
      </c>
      <c r="Q106" s="243">
        <v>0</v>
      </c>
      <c r="R106" s="243">
        <v>0</v>
      </c>
      <c r="S106" s="241">
        <f>F106/1.19</f>
        <v>35294.117647058825</v>
      </c>
      <c r="T106" s="241">
        <f t="shared" ref="T106:AA107" si="121">G106/1.09</f>
        <v>0</v>
      </c>
      <c r="U106" s="241">
        <f t="shared" si="121"/>
        <v>0</v>
      </c>
      <c r="V106" s="241">
        <f t="shared" si="121"/>
        <v>0</v>
      </c>
      <c r="W106" s="241">
        <f t="shared" si="121"/>
        <v>0</v>
      </c>
      <c r="X106" s="241">
        <f t="shared" si="121"/>
        <v>0</v>
      </c>
      <c r="Y106" s="241">
        <f t="shared" si="121"/>
        <v>0</v>
      </c>
      <c r="Z106" s="241">
        <f t="shared" si="121"/>
        <v>0</v>
      </c>
      <c r="AA106" s="241">
        <f t="shared" si="121"/>
        <v>0</v>
      </c>
      <c r="AB106" s="241"/>
      <c r="AC106" s="241">
        <f t="shared" si="120"/>
        <v>0</v>
      </c>
      <c r="AD106" s="241">
        <f t="shared" si="120"/>
        <v>0</v>
      </c>
      <c r="AE106" s="242">
        <f t="shared" si="120"/>
        <v>0</v>
      </c>
      <c r="AF106" s="31">
        <f>S106</f>
        <v>35294.117647058825</v>
      </c>
      <c r="AG106" s="321"/>
      <c r="AH106" s="316"/>
      <c r="AI106" s="325"/>
    </row>
    <row r="107" spans="1:35" ht="24" customHeight="1" thickBot="1" x14ac:dyDescent="0.25">
      <c r="A107" s="244">
        <v>88</v>
      </c>
      <c r="B107" s="244" t="s">
        <v>56</v>
      </c>
      <c r="C107" s="244">
        <v>61</v>
      </c>
      <c r="D107" s="32" t="s">
        <v>84</v>
      </c>
      <c r="E107" s="248" t="s">
        <v>13</v>
      </c>
      <c r="F107" s="253">
        <v>8000</v>
      </c>
      <c r="G107" s="243">
        <v>0</v>
      </c>
      <c r="H107" s="243">
        <v>0</v>
      </c>
      <c r="I107" s="243">
        <v>0</v>
      </c>
      <c r="J107" s="243">
        <v>0</v>
      </c>
      <c r="K107" s="243">
        <v>0</v>
      </c>
      <c r="L107" s="243">
        <v>0</v>
      </c>
      <c r="M107" s="243">
        <v>0</v>
      </c>
      <c r="N107" s="243">
        <v>0</v>
      </c>
      <c r="O107" s="243"/>
      <c r="P107" s="243">
        <v>0</v>
      </c>
      <c r="Q107" s="243">
        <v>0</v>
      </c>
      <c r="R107" s="243">
        <v>0</v>
      </c>
      <c r="S107" s="241">
        <f>F107/1.19</f>
        <v>6722.6890756302528</v>
      </c>
      <c r="T107" s="241">
        <f t="shared" si="121"/>
        <v>0</v>
      </c>
      <c r="U107" s="241">
        <f t="shared" si="121"/>
        <v>0</v>
      </c>
      <c r="V107" s="241">
        <f t="shared" si="121"/>
        <v>0</v>
      </c>
      <c r="W107" s="241">
        <f t="shared" si="121"/>
        <v>0</v>
      </c>
      <c r="X107" s="241">
        <f t="shared" si="121"/>
        <v>0</v>
      </c>
      <c r="Y107" s="241">
        <f t="shared" si="121"/>
        <v>0</v>
      </c>
      <c r="Z107" s="241">
        <f t="shared" si="121"/>
        <v>0</v>
      </c>
      <c r="AA107" s="241">
        <f t="shared" si="121"/>
        <v>0</v>
      </c>
      <c r="AB107" s="241"/>
      <c r="AC107" s="241">
        <f t="shared" si="120"/>
        <v>0</v>
      </c>
      <c r="AD107" s="241">
        <f t="shared" si="120"/>
        <v>0</v>
      </c>
      <c r="AE107" s="242">
        <f t="shared" si="120"/>
        <v>0</v>
      </c>
      <c r="AF107" s="31">
        <f>S107</f>
        <v>6722.6890756302528</v>
      </c>
      <c r="AG107" s="321"/>
      <c r="AH107" s="316"/>
      <c r="AI107" s="325"/>
    </row>
    <row r="108" spans="1:35" ht="27.75" customHeight="1" thickBot="1" x14ac:dyDescent="0.25">
      <c r="A108" s="223">
        <v>89</v>
      </c>
      <c r="B108" s="192"/>
      <c r="C108" s="3"/>
      <c r="D108" s="2" t="s">
        <v>85</v>
      </c>
      <c r="E108" s="20"/>
      <c r="F108" s="29">
        <f t="shared" ref="F108:AA108" si="122">SUM(F105:F107)</f>
        <v>80000</v>
      </c>
      <c r="G108" s="148">
        <f t="shared" si="122"/>
        <v>0</v>
      </c>
      <c r="H108" s="148">
        <f t="shared" si="122"/>
        <v>0</v>
      </c>
      <c r="I108" s="148">
        <f t="shared" si="122"/>
        <v>0</v>
      </c>
      <c r="J108" s="148">
        <f t="shared" si="122"/>
        <v>0</v>
      </c>
      <c r="K108" s="148">
        <f t="shared" si="122"/>
        <v>0</v>
      </c>
      <c r="L108" s="148">
        <f t="shared" si="122"/>
        <v>0</v>
      </c>
      <c r="M108" s="148">
        <f t="shared" si="122"/>
        <v>0</v>
      </c>
      <c r="N108" s="148">
        <f t="shared" si="122"/>
        <v>0</v>
      </c>
      <c r="O108" s="148"/>
      <c r="P108" s="148">
        <f t="shared" si="122"/>
        <v>0</v>
      </c>
      <c r="Q108" s="148">
        <f t="shared" si="122"/>
        <v>0</v>
      </c>
      <c r="R108" s="148">
        <f t="shared" si="122"/>
        <v>0</v>
      </c>
      <c r="S108" s="21">
        <f>SUM(S105:S107)</f>
        <v>69539.7425025056</v>
      </c>
      <c r="T108" s="21">
        <f t="shared" si="122"/>
        <v>0</v>
      </c>
      <c r="U108" s="21">
        <f t="shared" si="122"/>
        <v>0</v>
      </c>
      <c r="V108" s="21">
        <f t="shared" si="122"/>
        <v>0</v>
      </c>
      <c r="W108" s="21">
        <f t="shared" si="122"/>
        <v>0</v>
      </c>
      <c r="X108" s="21">
        <f t="shared" si="122"/>
        <v>0</v>
      </c>
      <c r="Y108" s="21">
        <f t="shared" si="122"/>
        <v>0</v>
      </c>
      <c r="Z108" s="21">
        <f t="shared" si="122"/>
        <v>0</v>
      </c>
      <c r="AA108" s="21">
        <f t="shared" si="122"/>
        <v>0</v>
      </c>
      <c r="AB108" s="21"/>
      <c r="AC108" s="21">
        <f>SUM(AC105:AC107)</f>
        <v>0</v>
      </c>
      <c r="AD108" s="21">
        <f>SUM(AD105:AD107)</f>
        <v>0</v>
      </c>
      <c r="AE108" s="164">
        <f>SUM(AE105:AE107)</f>
        <v>0</v>
      </c>
      <c r="AF108" s="31">
        <f>S108</f>
        <v>69539.7425025056</v>
      </c>
      <c r="AG108" s="164"/>
      <c r="AH108" s="183"/>
      <c r="AI108" s="175"/>
    </row>
    <row r="109" spans="1:35" s="133" customFormat="1" ht="27.75" customHeight="1" x14ac:dyDescent="0.2">
      <c r="A109" s="131"/>
      <c r="B109" s="140"/>
      <c r="C109" s="131"/>
      <c r="D109" s="141"/>
      <c r="E109" s="46"/>
      <c r="F109" s="132"/>
      <c r="G109" s="132"/>
      <c r="H109" s="132"/>
      <c r="I109" s="132"/>
      <c r="J109" s="132"/>
      <c r="K109" s="132"/>
      <c r="L109" s="132"/>
      <c r="M109" s="132"/>
      <c r="N109" s="132"/>
      <c r="O109" s="146"/>
      <c r="P109" s="132"/>
      <c r="Q109" s="132"/>
      <c r="R109" s="132"/>
      <c r="S109" s="110"/>
      <c r="T109" s="110"/>
      <c r="U109" s="110"/>
      <c r="V109" s="110"/>
      <c r="W109" s="110"/>
      <c r="X109" s="110"/>
      <c r="Y109" s="110"/>
      <c r="Z109" s="110"/>
      <c r="AA109" s="110"/>
      <c r="AB109" s="110"/>
      <c r="AC109" s="110"/>
      <c r="AD109" s="110"/>
      <c r="AE109" s="110"/>
      <c r="AF109" s="142"/>
      <c r="AG109" s="110"/>
      <c r="AH109" s="126"/>
      <c r="AI109" s="22"/>
    </row>
    <row r="110" spans="1:35" x14ac:dyDescent="0.2">
      <c r="A110" s="108"/>
      <c r="S110" s="112"/>
      <c r="Y110" s="34"/>
      <c r="Z110" s="34"/>
      <c r="AA110" s="34"/>
      <c r="AB110" s="34"/>
      <c r="AC110" s="34"/>
      <c r="AD110" s="34"/>
      <c r="AE110" s="34"/>
      <c r="AF110" s="34"/>
      <c r="AG110" s="34"/>
      <c r="AH110" s="35"/>
    </row>
    <row r="111" spans="1:35" x14ac:dyDescent="0.25">
      <c r="D111" s="11" t="s">
        <v>116</v>
      </c>
      <c r="E111" s="4"/>
      <c r="F111" s="4"/>
      <c r="S111" s="314" t="s">
        <v>269</v>
      </c>
      <c r="T111" s="314"/>
      <c r="U111" s="314"/>
      <c r="V111" s="314"/>
      <c r="W111" s="314"/>
      <c r="X111" s="11"/>
      <c r="Y111" s="284" t="s">
        <v>168</v>
      </c>
      <c r="Z111" s="284"/>
      <c r="AA111" s="284"/>
      <c r="AB111" s="109"/>
      <c r="AC111" s="109"/>
      <c r="AD111" s="37"/>
      <c r="AE111" s="315" t="s">
        <v>128</v>
      </c>
      <c r="AF111" s="315"/>
      <c r="AG111" s="38" t="s">
        <v>127</v>
      </c>
      <c r="AH111" s="9"/>
    </row>
    <row r="112" spans="1:35" ht="15.75" customHeight="1" x14ac:dyDescent="0.25">
      <c r="A112" s="285" t="s">
        <v>270</v>
      </c>
      <c r="B112" s="285"/>
      <c r="C112" s="285"/>
      <c r="D112" s="285"/>
      <c r="E112" s="324" t="s">
        <v>207</v>
      </c>
      <c r="F112" s="324"/>
      <c r="G112" s="324"/>
      <c r="H112" s="324"/>
      <c r="I112" s="324"/>
      <c r="J112" s="324"/>
      <c r="K112" s="324"/>
      <c r="L112" s="324"/>
      <c r="M112" s="324"/>
      <c r="N112" s="324"/>
      <c r="O112" s="324"/>
      <c r="P112" s="324"/>
      <c r="Q112" s="324"/>
      <c r="R112" s="324"/>
      <c r="S112" s="324"/>
      <c r="T112" s="324"/>
      <c r="U112" s="324"/>
      <c r="V112" s="324"/>
      <c r="W112" s="324"/>
      <c r="X112" s="324"/>
      <c r="Y112" s="328" t="s">
        <v>249</v>
      </c>
      <c r="Z112" s="328"/>
      <c r="AA112" s="328"/>
      <c r="AB112" s="328"/>
      <c r="AC112" s="328"/>
      <c r="AD112" s="328"/>
      <c r="AE112" s="320" t="s">
        <v>129</v>
      </c>
      <c r="AF112" s="320"/>
      <c r="AG112" s="320"/>
      <c r="AH112" s="320"/>
      <c r="AI112" s="320"/>
    </row>
    <row r="113" spans="2:36" ht="15.75" customHeight="1" x14ac:dyDescent="0.25">
      <c r="B113" s="285" t="s">
        <v>271</v>
      </c>
      <c r="C113" s="285"/>
      <c r="D113" s="285"/>
      <c r="E113" s="4"/>
      <c r="F113" s="40"/>
      <c r="S113" s="287" t="s">
        <v>108</v>
      </c>
      <c r="T113" s="287"/>
      <c r="U113" s="287"/>
      <c r="V113" s="36"/>
      <c r="W113" s="41"/>
      <c r="X113" s="41"/>
      <c r="Y113" s="111" t="s">
        <v>180</v>
      </c>
      <c r="Z113" s="111"/>
      <c r="AA113" s="111"/>
      <c r="AB113" s="111"/>
      <c r="AC113" s="111"/>
      <c r="AD113" s="111"/>
      <c r="AE113" s="111"/>
      <c r="AF113" s="42"/>
      <c r="AG113" s="42"/>
      <c r="AH113" s="42"/>
    </row>
    <row r="114" spans="2:36" ht="17.25" customHeight="1" x14ac:dyDescent="0.25">
      <c r="D114" s="43"/>
      <c r="E114" s="4"/>
      <c r="F114" s="44"/>
      <c r="T114" s="36"/>
      <c r="U114" s="36"/>
      <c r="V114" s="36"/>
      <c r="W114" s="36"/>
      <c r="X114" s="36"/>
      <c r="Y114" s="36"/>
      <c r="Z114" s="36"/>
      <c r="AA114" s="36"/>
      <c r="AB114" s="36"/>
      <c r="AC114" s="36"/>
      <c r="AD114" s="36"/>
      <c r="AE114" s="36"/>
      <c r="AF114" s="36"/>
      <c r="AG114" s="36"/>
      <c r="AH114" s="313"/>
      <c r="AI114" s="313"/>
      <c r="AJ114" s="45"/>
    </row>
  </sheetData>
  <mergeCells count="142">
    <mergeCell ref="Y9:Y16"/>
    <mergeCell ref="S9:S16"/>
    <mergeCell ref="T9:T16"/>
    <mergeCell ref="F9:F10"/>
    <mergeCell ref="H9:H10"/>
    <mergeCell ref="AE9:AE10"/>
    <mergeCell ref="N71:N72"/>
    <mergeCell ref="O71:O72"/>
    <mergeCell ref="AD9:AD10"/>
    <mergeCell ref="Q9:Q10"/>
    <mergeCell ref="R9:R10"/>
    <mergeCell ref="G9:G10"/>
    <mergeCell ref="I9:I10"/>
    <mergeCell ref="J9:J10"/>
    <mergeCell ref="K9:K10"/>
    <mergeCell ref="L9:L10"/>
    <mergeCell ref="M9:M10"/>
    <mergeCell ref="N9:N10"/>
    <mergeCell ref="P9:P10"/>
    <mergeCell ref="Q71:Q72"/>
    <mergeCell ref="AB9:AB10"/>
    <mergeCell ref="AG9:AG16"/>
    <mergeCell ref="AG68:AG69"/>
    <mergeCell ref="AH9:AH16"/>
    <mergeCell ref="AI9:AI16"/>
    <mergeCell ref="E112:X112"/>
    <mergeCell ref="S111:T111"/>
    <mergeCell ref="AI68:AI69"/>
    <mergeCell ref="U68:U69"/>
    <mergeCell ref="T68:T69"/>
    <mergeCell ref="S68:S69"/>
    <mergeCell ref="AI73:AI74"/>
    <mergeCell ref="AI105:AI107"/>
    <mergeCell ref="AH71:AH72"/>
    <mergeCell ref="AI100:AI101"/>
    <mergeCell ref="AG73:AG74"/>
    <mergeCell ref="AH73:AH74"/>
    <mergeCell ref="AH100:AH101"/>
    <mergeCell ref="E9:E18"/>
    <mergeCell ref="Z9:Z16"/>
    <mergeCell ref="AA9:AA16"/>
    <mergeCell ref="AC9:AC16"/>
    <mergeCell ref="U9:U16"/>
    <mergeCell ref="AF9:AF16"/>
    <mergeCell ref="B113:D113"/>
    <mergeCell ref="J71:J72"/>
    <mergeCell ref="AH68:AH69"/>
    <mergeCell ref="R71:R72"/>
    <mergeCell ref="AF71:AF72"/>
    <mergeCell ref="A112:D112"/>
    <mergeCell ref="AG31:AG33"/>
    <mergeCell ref="A9:A18"/>
    <mergeCell ref="A68:A69"/>
    <mergeCell ref="AG100:AG101"/>
    <mergeCell ref="B71:B72"/>
    <mergeCell ref="AC71:AC72"/>
    <mergeCell ref="F71:F72"/>
    <mergeCell ref="G71:G72"/>
    <mergeCell ref="H71:H72"/>
    <mergeCell ref="I71:I72"/>
    <mergeCell ref="AA71:AA72"/>
    <mergeCell ref="C71:C72"/>
    <mergeCell ref="D71:D72"/>
    <mergeCell ref="E71:E72"/>
    <mergeCell ref="K71:K72"/>
    <mergeCell ref="U71:U72"/>
    <mergeCell ref="W71:W72"/>
    <mergeCell ref="X71:X72"/>
    <mergeCell ref="A71:A72"/>
    <mergeCell ref="AE111:AF111"/>
    <mergeCell ref="AH105:AH107"/>
    <mergeCell ref="AH22:AI24"/>
    <mergeCell ref="AI71:AI72"/>
    <mergeCell ref="P71:P72"/>
    <mergeCell ref="AG27:AG29"/>
    <mergeCell ref="L71:L72"/>
    <mergeCell ref="M71:M72"/>
    <mergeCell ref="AF68:AF69"/>
    <mergeCell ref="AC68:AC69"/>
    <mergeCell ref="AA68:AA69"/>
    <mergeCell ref="Z68:Z69"/>
    <mergeCell ref="Y68:Y69"/>
    <mergeCell ref="X68:X69"/>
    <mergeCell ref="AG105:AG107"/>
    <mergeCell ref="Y71:Y72"/>
    <mergeCell ref="Y111:AA111"/>
    <mergeCell ref="S71:S72"/>
    <mergeCell ref="Z71:Z72"/>
    <mergeCell ref="V71:V72"/>
    <mergeCell ref="T71:T72"/>
    <mergeCell ref="AD68:AD69"/>
    <mergeCell ref="AE68:AE69"/>
    <mergeCell ref="AD71:AD72"/>
    <mergeCell ref="AE71:AE72"/>
    <mergeCell ref="AG71:AG72"/>
    <mergeCell ref="AB71:AB72"/>
    <mergeCell ref="AH114:AI114"/>
    <mergeCell ref="U111:W111"/>
    <mergeCell ref="AE112:AI112"/>
    <mergeCell ref="S113:U113"/>
    <mergeCell ref="Y112:AD112"/>
    <mergeCell ref="A6:A8"/>
    <mergeCell ref="S7:S8"/>
    <mergeCell ref="T7:T8"/>
    <mergeCell ref="U7:U8"/>
    <mergeCell ref="V7:V8"/>
    <mergeCell ref="W7:W8"/>
    <mergeCell ref="X7:X8"/>
    <mergeCell ref="B68:B69"/>
    <mergeCell ref="C68:C69"/>
    <mergeCell ref="D68:D69"/>
    <mergeCell ref="E68:E69"/>
    <mergeCell ref="F68:F69"/>
    <mergeCell ref="V9:V16"/>
    <mergeCell ref="C9:C16"/>
    <mergeCell ref="B9:B16"/>
    <mergeCell ref="D9:D18"/>
    <mergeCell ref="O9:O10"/>
    <mergeCell ref="W68:W69"/>
    <mergeCell ref="V68:V69"/>
    <mergeCell ref="W9:W16"/>
    <mergeCell ref="X9:X16"/>
    <mergeCell ref="AH5:AI5"/>
    <mergeCell ref="E2:AC2"/>
    <mergeCell ref="T5:V5"/>
    <mergeCell ref="J5:O5"/>
    <mergeCell ref="W5:AB5"/>
    <mergeCell ref="D6:D8"/>
    <mergeCell ref="E6:E8"/>
    <mergeCell ref="C6:C8"/>
    <mergeCell ref="B6:B8"/>
    <mergeCell ref="AH6:AH8"/>
    <mergeCell ref="AI6:AI8"/>
    <mergeCell ref="Y7:Y8"/>
    <mergeCell ref="Z7:Z8"/>
    <mergeCell ref="AA7:AA8"/>
    <mergeCell ref="AB7:AB8"/>
    <mergeCell ref="AC7:AC8"/>
    <mergeCell ref="AD7:AD8"/>
    <mergeCell ref="AE7:AE8"/>
    <mergeCell ref="AF7:AF8"/>
    <mergeCell ref="AG6:AG8"/>
  </mergeCells>
  <printOptions horizontalCentered="1"/>
  <pageMargins left="0" right="0" top="0" bottom="0" header="0" footer="0"/>
  <pageSetup paperSize="9"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2019-02-14T10:17:05Z</cp:lastPrinted>
  <dcterms:created xsi:type="dcterms:W3CDTF">2016-08-11T08:26:23Z</dcterms:created>
  <dcterms:modified xsi:type="dcterms:W3CDTF">2019-02-15T07:02:47Z</dcterms:modified>
</cp:coreProperties>
</file>